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10215" activeTab="0"/>
  </bookViews>
  <sheets>
    <sheet name="GUELERH1" sheetId="1" r:id="rId1"/>
  </sheets>
  <definedNames>
    <definedName name="_xlnm.Print_Area" localSheetId="0">'GUELERH1'!$A$1:$R$218</definedName>
  </definedNames>
  <calcPr fullCalcOnLoad="1"/>
</workbook>
</file>

<file path=xl/comments1.xml><?xml version="1.0" encoding="utf-8"?>
<comments xmlns="http://schemas.openxmlformats.org/spreadsheetml/2006/main">
  <authors>
    <author>Marc-Andr? Senti</author>
    <author>Thomas Steiner</author>
  </authors>
  <commentList>
    <comment ref="B89" authorId="0">
      <text>
        <r>
          <rPr>
            <sz val="8"/>
            <rFont val="Tahoma"/>
            <family val="2"/>
          </rPr>
          <t>Remonten und Mastschweine (ca. 3 Umtriebe pro Platz)</t>
        </r>
        <r>
          <rPr>
            <sz val="8"/>
            <rFont val="Tahoma"/>
            <family val="2"/>
          </rPr>
          <t xml:space="preserve">
</t>
        </r>
      </text>
    </comment>
    <comment ref="B93" authorId="0">
      <text>
        <r>
          <rPr>
            <sz val="8"/>
            <rFont val="Tahoma"/>
            <family val="2"/>
          </rPr>
          <t xml:space="preserve">abgesetzte Ferkel (ausgestallt mit ca. 25 kg, 8 bis 12 Umtriebe pro Platz oder ausgestallt mit ca. 35 kg, 6 bis 8 Umtriebe pro Platz)
</t>
        </r>
      </text>
    </comment>
    <comment ref="B91" authorId="0">
      <text>
        <r>
          <rPr>
            <sz val="8"/>
            <rFont val="Tahoma"/>
            <family val="2"/>
          </rPr>
          <t>Säugende Zuchtsauen (4 bis 8 Wochen Säugedauer; 5,7 bis 10,4 Umtriebe pro Platz)</t>
        </r>
      </text>
    </comment>
    <comment ref="B92" authorId="0">
      <text>
        <r>
          <rPr>
            <sz val="8"/>
            <rFont val="Tahoma"/>
            <family val="2"/>
          </rPr>
          <t>Nicht Säugende Zuchtsauen über 6 Monate alt (ca. 3 Umtriebe pro Platz)</t>
        </r>
      </text>
    </comment>
    <comment ref="A74" authorId="0">
      <text>
        <r>
          <rPr>
            <sz val="8"/>
            <rFont val="Tahoma"/>
            <family val="2"/>
          </rPr>
          <t>Andere Pferde über 30 Monate</t>
        </r>
      </text>
    </comment>
    <comment ref="A75" authorId="0">
      <text>
        <r>
          <rPr>
            <sz val="8"/>
            <rFont val="Tahoma"/>
            <family val="2"/>
          </rPr>
          <t>Säugende und trächtige Stuten</t>
        </r>
      </text>
    </comment>
    <comment ref="A76" authorId="0">
      <text>
        <r>
          <rPr>
            <sz val="8"/>
            <rFont val="Tahoma"/>
            <family val="2"/>
          </rPr>
          <t>Andere Fohlen bis 30 Monate</t>
        </r>
      </text>
    </comment>
    <comment ref="A67" authorId="0">
      <text>
        <r>
          <rPr>
            <sz val="8"/>
            <rFont val="Tahoma"/>
            <family val="2"/>
          </rPr>
          <t>andere Tiere der Rindergattung über 730 Tage</t>
        </r>
      </text>
    </comment>
    <comment ref="A68" authorId="0">
      <text>
        <r>
          <rPr>
            <sz val="8"/>
            <rFont val="Tahoma"/>
            <family val="2"/>
          </rPr>
          <t xml:space="preserve">andere Tiere der Rindergattung über 365 bis 730 Tage </t>
        </r>
      </text>
    </comment>
    <comment ref="A69" authorId="0">
      <text>
        <r>
          <rPr>
            <sz val="8"/>
            <rFont val="Tahoma"/>
            <family val="2"/>
          </rPr>
          <t>andere Tiere der Rindergattung über 120 bis 365 Tage</t>
        </r>
      </text>
    </comment>
    <comment ref="A70" authorId="0">
      <text>
        <r>
          <rPr>
            <sz val="8"/>
            <rFont val="Tahoma"/>
            <family val="2"/>
          </rPr>
          <t>andere Tiere der Rindergattung bis 120 Tage</t>
        </r>
      </text>
    </comment>
    <comment ref="J142" authorId="1">
      <text>
        <r>
          <rPr>
            <sz val="8"/>
            <rFont val="Tahoma"/>
            <family val="0"/>
          </rPr>
          <t xml:space="preserve">Anzahl Melkeinheiten angeben
</t>
        </r>
      </text>
    </comment>
    <comment ref="J143" authorId="1">
      <text>
        <r>
          <rPr>
            <sz val="8"/>
            <rFont val="Tahoma"/>
            <family val="2"/>
          </rPr>
          <t>Tankvolumen in Liter angeben</t>
        </r>
      </text>
    </comment>
    <comment ref="J146" authorId="1">
      <text>
        <r>
          <rPr>
            <sz val="8"/>
            <rFont val="Tahoma"/>
            <family val="2"/>
          </rPr>
          <t>Anzahl Standplätze im Melkstand angeben</t>
        </r>
      </text>
    </comment>
    <comment ref="J147" authorId="1">
      <text>
        <r>
          <rPr>
            <sz val="8"/>
            <rFont val="Tahoma"/>
            <family val="2"/>
          </rPr>
          <t>Anzahl Einheiten angeben</t>
        </r>
      </text>
    </comment>
  </commentList>
</comments>
</file>

<file path=xl/sharedStrings.xml><?xml version="1.0" encoding="utf-8"?>
<sst xmlns="http://schemas.openxmlformats.org/spreadsheetml/2006/main" count="342" uniqueCount="219">
  <si>
    <t xml:space="preserve">Erhebungsbogen für Hofdünger-Lageranlagen  </t>
  </si>
  <si>
    <t>(Landwirtschaftsbetriebe)</t>
  </si>
  <si>
    <t>Gemeinde:</t>
  </si>
  <si>
    <t>Eigenland</t>
  </si>
  <si>
    <t>ha</t>
  </si>
  <si>
    <t>Pachtland</t>
  </si>
  <si>
    <t>LN</t>
  </si>
  <si>
    <t>Name</t>
  </si>
  <si>
    <t>Vorname</t>
  </si>
  <si>
    <t>Strasse</t>
  </si>
  <si>
    <t>PLZ/Ort</t>
  </si>
  <si>
    <t>Rindvieh, Pferde, Schafe, Ziegen</t>
  </si>
  <si>
    <t>total Gülle</t>
  </si>
  <si>
    <t>m3/J</t>
  </si>
  <si>
    <t>total Mist</t>
  </si>
  <si>
    <t>t/J</t>
  </si>
  <si>
    <t>Schweine</t>
  </si>
  <si>
    <t xml:space="preserve"> </t>
  </si>
  <si>
    <t>Mastschweineplatz (25 - 100 kg)</t>
  </si>
  <si>
    <t>Häusliche</t>
  </si>
  <si>
    <t>Grube</t>
  </si>
  <si>
    <t>Abwasser</t>
  </si>
  <si>
    <t>Bemerkungen (z.B.Vers.-Nr., etc.)</t>
  </si>
  <si>
    <t>Abwässer</t>
  </si>
  <si>
    <t>Nr.</t>
  </si>
  <si>
    <t>pro Jahr (m3)</t>
  </si>
  <si>
    <t>1. Wohnung</t>
  </si>
  <si>
    <t>2. Wohnung</t>
  </si>
  <si>
    <t>3. Wohnung</t>
  </si>
  <si>
    <t>Zusätzliche Abwässer</t>
  </si>
  <si>
    <t>Bemerkung</t>
  </si>
  <si>
    <t>Stallreinigung/Tierpflege</t>
  </si>
  <si>
    <t>2.4 m3/GVE x Jahr</t>
  </si>
  <si>
    <t>Betrieb Schwemmentmistung</t>
  </si>
  <si>
    <t>6.0 m3/GVE x Jahr</t>
  </si>
  <si>
    <t>Mistplatz</t>
  </si>
  <si>
    <t>Waschplatz</t>
  </si>
  <si>
    <t>Laufhof befestigt</t>
  </si>
  <si>
    <t>Reinigung Milchkammer</t>
  </si>
  <si>
    <t>Reinigung Kühltank</t>
  </si>
  <si>
    <t>Fremdgülle, Fremdabwasser (m3/Jahr)</t>
  </si>
  <si>
    <t>Zusätzliche Abwässer in Güllengruben</t>
  </si>
  <si>
    <t>Zusammenfassung</t>
  </si>
  <si>
    <t>Gülle (B) m3/J</t>
  </si>
  <si>
    <t>Mist (Q) t/J</t>
  </si>
  <si>
    <t>Güllengruben-Volumen-Berechnung</t>
  </si>
  <si>
    <t>Mt.</t>
  </si>
  <si>
    <t>m3</t>
  </si>
  <si>
    <t>N</t>
  </si>
  <si>
    <t>Mistplatten-Fläche-Berechnung</t>
  </si>
  <si>
    <t>Notwendige Stapelzeit in Monaten  (g = 0.85 t/m3)</t>
  </si>
  <si>
    <t>Bedarf an Mistplattenfläche (bei H = 1.5 m)</t>
  </si>
  <si>
    <t>m2</t>
  </si>
  <si>
    <t>J</t>
  </si>
  <si>
    <t>Grube Nr.</t>
  </si>
  <si>
    <t>Zustand</t>
  </si>
  <si>
    <t>Volumen (m3)</t>
  </si>
  <si>
    <t>weitere Nutzung ?</t>
  </si>
  <si>
    <t>wie bisher</t>
  </si>
  <si>
    <t>Dep.- Nr.</t>
  </si>
  <si>
    <t>Lage</t>
  </si>
  <si>
    <t>Fläche (m2)</t>
  </si>
  <si>
    <t>Gut, Baujahr 1965</t>
  </si>
  <si>
    <t>W.pl.- Nr.</t>
  </si>
  <si>
    <t>Platz- Nr.</t>
  </si>
  <si>
    <t>Zustand (befestigt / unbefestigt)</t>
  </si>
  <si>
    <t>Ort/Datum:</t>
  </si>
  <si>
    <t>Unterschrift:</t>
  </si>
  <si>
    <t>Total</t>
  </si>
  <si>
    <t xml:space="preserve">Nur Gülle 
Boxenlaufstall
Schwemmkanal </t>
  </si>
  <si>
    <t>Gülle / Mist</t>
  </si>
  <si>
    <t>Nur Mist
Tiefstreu</t>
  </si>
  <si>
    <t>Mist Total t/Jahr</t>
  </si>
  <si>
    <t>Anz.</t>
  </si>
  <si>
    <t>Abferkelsauenplatz</t>
  </si>
  <si>
    <t>Galtsauenplatz</t>
  </si>
  <si>
    <t>Rindvieh
Pferde
Ziegen
Schafe</t>
  </si>
  <si>
    <t>Nur Gülle</t>
  </si>
  <si>
    <t>Gülle
total
m3/J.</t>
  </si>
  <si>
    <t>Menge pro Einheit</t>
  </si>
  <si>
    <t>Klimazone</t>
  </si>
  <si>
    <t>Monate Stapeldauer</t>
  </si>
  <si>
    <t>Zone nach Viehwirtschaftskataster</t>
  </si>
  <si>
    <t>41 Hügelzone</t>
  </si>
  <si>
    <t>51 Bergzone 1</t>
  </si>
  <si>
    <t>52 Bergzone 2</t>
  </si>
  <si>
    <t>Mobil</t>
  </si>
  <si>
    <t>Orientierungswert</t>
  </si>
  <si>
    <t>Anschluss Kanalisation</t>
  </si>
  <si>
    <t xml:space="preserve">Vers. Nr. </t>
  </si>
  <si>
    <t xml:space="preserve">Gut, Baujahr  / Kotrolle </t>
  </si>
  <si>
    <t>Vorhandene Jauchegruben gemäss Angaben:</t>
  </si>
  <si>
    <t>wer / wo ?</t>
  </si>
  <si>
    <t>Datum</t>
  </si>
  <si>
    <t>BVV-Nr.</t>
  </si>
  <si>
    <t>Reduktion weil Lagerung teilw. Im Stall oder weil Stapelhöhe &gt; 1.5 m</t>
  </si>
  <si>
    <t>-</t>
  </si>
  <si>
    <t>Vorhandener Mistplatz gemäss Angaben:</t>
  </si>
  <si>
    <t>Baueingabeplan</t>
  </si>
  <si>
    <t>Neubau Mistplatz gemäss:</t>
  </si>
  <si>
    <t>Ferkel abgesetzt</t>
  </si>
  <si>
    <t>befestigt, Betonplatte</t>
  </si>
  <si>
    <t>Neubau Jauchegrube gemäss:</t>
  </si>
  <si>
    <r>
      <t xml:space="preserve">total vorhandenes Grubenvolumen </t>
    </r>
    <r>
      <rPr>
        <b/>
        <sz val="8"/>
        <rFont val="Arial"/>
        <family val="2"/>
      </rPr>
      <t>vor</t>
    </r>
    <r>
      <rPr>
        <sz val="8"/>
        <rFont val="Arial"/>
        <family val="2"/>
      </rPr>
      <t xml:space="preserve"> Neubau</t>
    </r>
  </si>
  <si>
    <r>
      <t xml:space="preserve">total nutzbares Grubenvolumen </t>
    </r>
    <r>
      <rPr>
        <b/>
        <sz val="8"/>
        <rFont val="Arial"/>
        <family val="2"/>
      </rPr>
      <t>nach</t>
    </r>
    <r>
      <rPr>
        <sz val="8"/>
        <rFont val="Arial"/>
        <family val="2"/>
      </rPr>
      <t xml:space="preserve"> Neubau</t>
    </r>
  </si>
  <si>
    <r>
      <t xml:space="preserve">total vorhandene Mistplatzfläche </t>
    </r>
    <r>
      <rPr>
        <b/>
        <sz val="8"/>
        <rFont val="Arial"/>
        <family val="2"/>
      </rPr>
      <t>vor</t>
    </r>
    <r>
      <rPr>
        <sz val="8"/>
        <rFont val="Arial"/>
        <family val="2"/>
      </rPr>
      <t xml:space="preserve"> Neubau</t>
    </r>
  </si>
  <si>
    <r>
      <t xml:space="preserve">total nutzbare Mistplatzfläche </t>
    </r>
    <r>
      <rPr>
        <b/>
        <sz val="8"/>
        <rFont val="Arial"/>
        <family val="2"/>
      </rPr>
      <t>nach</t>
    </r>
    <r>
      <rPr>
        <sz val="8"/>
        <rFont val="Arial"/>
        <family val="2"/>
      </rPr>
      <t xml:space="preserve"> Neubau</t>
    </r>
  </si>
  <si>
    <r>
      <t xml:space="preserve">total vorhandene Waschplatzfläche </t>
    </r>
    <r>
      <rPr>
        <b/>
        <sz val="8"/>
        <rFont val="Arial"/>
        <family val="2"/>
      </rPr>
      <t>vor</t>
    </r>
    <r>
      <rPr>
        <sz val="8"/>
        <rFont val="Arial"/>
        <family val="2"/>
      </rPr>
      <t xml:space="preserve"> Neubau</t>
    </r>
  </si>
  <si>
    <r>
      <t xml:space="preserve">total nutzbare Waschplatzfläche </t>
    </r>
    <r>
      <rPr>
        <b/>
        <sz val="8"/>
        <rFont val="Arial"/>
        <family val="2"/>
      </rPr>
      <t>nach</t>
    </r>
    <r>
      <rPr>
        <sz val="8"/>
        <rFont val="Arial"/>
        <family val="2"/>
      </rPr>
      <t xml:space="preserve"> Neubau</t>
    </r>
  </si>
  <si>
    <r>
      <t xml:space="preserve">total vorhandene Laufhoffläche </t>
    </r>
    <r>
      <rPr>
        <b/>
        <sz val="8"/>
        <rFont val="Arial"/>
        <family val="2"/>
      </rPr>
      <t>vor</t>
    </r>
    <r>
      <rPr>
        <sz val="8"/>
        <rFont val="Arial"/>
        <family val="2"/>
      </rPr>
      <t xml:space="preserve"> Neubau</t>
    </r>
  </si>
  <si>
    <t>Bestehende und neu zu erstellende gewässerschutzrelevante Plätze und Gruben:</t>
  </si>
  <si>
    <r>
      <t xml:space="preserve">total nutzbare Laufhoffläche </t>
    </r>
    <r>
      <rPr>
        <b/>
        <sz val="8"/>
        <rFont val="Arial"/>
        <family val="2"/>
      </rPr>
      <t>nach</t>
    </r>
    <r>
      <rPr>
        <sz val="8"/>
        <rFont val="Arial"/>
        <family val="2"/>
      </rPr>
      <t xml:space="preserve"> Neubau</t>
    </r>
  </si>
  <si>
    <t>Kapazität der Hofdüngeranlagen</t>
  </si>
  <si>
    <t>- erforderlich</t>
  </si>
  <si>
    <t>- vorhanden</t>
  </si>
  <si>
    <t>- neu</t>
  </si>
  <si>
    <t>- total</t>
  </si>
  <si>
    <t>Gülle</t>
  </si>
  <si>
    <t>Mist</t>
  </si>
  <si>
    <t>Amt für Landschaft und Natur</t>
  </si>
  <si>
    <t>Abteilung Landwirtschaft</t>
  </si>
  <si>
    <t>Telefon:  043 259 27 56</t>
  </si>
  <si>
    <t xml:space="preserve">Notwendige Stapelzeit in Monaten </t>
  </si>
  <si>
    <t>Vorhandenes Grubenvolumen vor Neubau</t>
  </si>
  <si>
    <t>Neubau</t>
  </si>
  <si>
    <t>Vorhandene Mistplattenfläche vor Neubau</t>
  </si>
  <si>
    <t>Assek.-Nr.</t>
  </si>
  <si>
    <t>Vorhandener Waschplatz und/oder Fläche des offenen Jauchesilos gemäss Angaben:</t>
  </si>
  <si>
    <t>Zustand/Bemerkungen</t>
  </si>
  <si>
    <t>Neubau unüberdachte Laufhoffläche gemäss:</t>
  </si>
  <si>
    <t>Vorhandene, unüberdachte Laufhoffläche gemäss Angaben:</t>
  </si>
  <si>
    <t>Neubau Waschplatz und/oder Fläche des offenen Jauchesilos gemäss:</t>
  </si>
  <si>
    <t xml:space="preserve">Bedarf an Grubenvolumen </t>
  </si>
  <si>
    <t>Rindvieh, Pferde, Schafe (siehe Seite 2)</t>
  </si>
  <si>
    <t>Schweine (siehe Seite 2)</t>
  </si>
  <si>
    <t xml:space="preserve">Tierische Abwässer </t>
  </si>
  <si>
    <t>Häusliche und zusätzliche Abwässer</t>
  </si>
  <si>
    <t>Nutzgeflügel</t>
  </si>
  <si>
    <t>Legehennen</t>
  </si>
  <si>
    <t>Junghennen</t>
  </si>
  <si>
    <t>Masttruten</t>
  </si>
  <si>
    <t>Geflügelmist (Kotband)</t>
  </si>
  <si>
    <t>Geflügelmist (Kotgrube/Bodenhaltung)</t>
  </si>
  <si>
    <t>Anzahl Tiere</t>
  </si>
  <si>
    <t>Kot Total t/Jahr</t>
  </si>
  <si>
    <t>Stallreinigung/Tierpflege (Schweine)</t>
  </si>
  <si>
    <t>Stallreinigung/Tierpflege (Legehennen)</t>
  </si>
  <si>
    <t>Stallreinigung/Tierpflege (Mastgeflügel)</t>
  </si>
  <si>
    <t>Nutzgelfügel (siehe Seite 2)</t>
  </si>
  <si>
    <t>Postfach, 8090 Zürich</t>
  </si>
  <si>
    <t>31 Talzone</t>
  </si>
  <si>
    <t>Pferd &gt; 30 Monate (Frischmist)</t>
  </si>
  <si>
    <t>Stute mit Fohlen (Frischmist)</t>
  </si>
  <si>
    <t>Fohlen 6 - 30 Monate</t>
  </si>
  <si>
    <t>53 Bergzone 3</t>
  </si>
  <si>
    <t>54 Bergzone 4</t>
  </si>
  <si>
    <t>Lagerdauer</t>
  </si>
  <si>
    <t xml:space="preserve">Milchkühe mit 6500 kg  </t>
  </si>
  <si>
    <t>Aufzuchtrind 3. Jahr</t>
  </si>
  <si>
    <t>Aufzuchtrind 2. Jahr</t>
  </si>
  <si>
    <t>Aufzuchtrind 1. Jahr</t>
  </si>
  <si>
    <t>Mastkälberplatz</t>
  </si>
  <si>
    <t>Mutterkuhkalb</t>
  </si>
  <si>
    <t>Rindviehmastplatz (125-500 kg)</t>
  </si>
  <si>
    <t>Ziegenplatz</t>
  </si>
  <si>
    <t>Schafplatz</t>
  </si>
  <si>
    <t>Milchschafplatz</t>
  </si>
  <si>
    <t>Zuchtschweineplatz</t>
  </si>
  <si>
    <t>Kot je Einh. t/Mt.</t>
  </si>
  <si>
    <t>Mastpoulets</t>
  </si>
  <si>
    <t>Rindviehweidemastplatz</t>
  </si>
  <si>
    <t>Einwohner-gleichwert</t>
  </si>
  <si>
    <t>Hausabwässer (60 m3/Einwohnergleichwert x Jahr, alle Wohnungen)</t>
  </si>
  <si>
    <t>AMS</t>
  </si>
  <si>
    <t>Abwasser aus Haushalt und Nebenerwerb</t>
  </si>
  <si>
    <t>Restauration  und Nebenerwerb (gemäss Vollzugshilfe baulicher Umweltschutz)</t>
  </si>
  <si>
    <t>Total des ganzen Betriebes</t>
  </si>
  <si>
    <t>Rindvieh, Pferde, Ziegen, Schafe</t>
  </si>
  <si>
    <t>Häusliche Abwässer (siehe Seite 3)</t>
  </si>
  <si>
    <t>Zusätzliche Abwässer (siehe Seite 3)</t>
  </si>
  <si>
    <t>Zürich,</t>
  </si>
  <si>
    <t>Gülle
je Tier
m3/J</t>
  </si>
  <si>
    <t>andere Kühe / Mutterkühe</t>
  </si>
  <si>
    <t>Stroh-
einsatz
dt/J.</t>
  </si>
  <si>
    <t>Gülle
je Tier
m3/J.</t>
  </si>
  <si>
    <t>Stroh-
einsatz
dt/J</t>
  </si>
  <si>
    <t>Mist je Tier t/J.</t>
  </si>
  <si>
    <t>Kot je Einheit t/J.</t>
  </si>
  <si>
    <t>Abwasser-anfall (m3)</t>
  </si>
  <si>
    <t>0.5 m3/MSP x Jahr</t>
  </si>
  <si>
    <t>MSP total</t>
  </si>
  <si>
    <t>LHP / MPP total</t>
  </si>
  <si>
    <t>Einheiten</t>
  </si>
  <si>
    <t>100 Legehennenplätze</t>
  </si>
  <si>
    <t>100 Junghenneplätze</t>
  </si>
  <si>
    <t>100 Mastpouletplätze</t>
  </si>
  <si>
    <t>100 Masttrutenplätze</t>
  </si>
  <si>
    <t>GVE
pro
Tier, Platz</t>
  </si>
  <si>
    <t>Rind-vieh-GVE total</t>
  </si>
  <si>
    <t>Anzahl Melkeinheiten</t>
  </si>
  <si>
    <t>Tankvolumen in Liter</t>
  </si>
  <si>
    <t>Melkstand</t>
  </si>
  <si>
    <t>Anzahl Einheiten</t>
  </si>
  <si>
    <t>Rohrmelkanlage (Anbinde od. MS)</t>
  </si>
  <si>
    <t>0.24 m3/100 LHP x Jahr</t>
  </si>
  <si>
    <t>0.48 m3/100 MMP x Jahr</t>
  </si>
  <si>
    <t>Menge</t>
  </si>
  <si>
    <t>Tel.</t>
  </si>
  <si>
    <t>1 m3/m2 x Jahr</t>
  </si>
  <si>
    <t>Anzahl Standplätze im Melkstand</t>
  </si>
  <si>
    <t>in Grube / Stapelschacht</t>
  </si>
  <si>
    <t>Betriebsblatt, Baueingabe, mündl. Ang. Bauherrschaft ?</t>
  </si>
  <si>
    <t>Eimermelkanlage</t>
  </si>
  <si>
    <t>Korrektur aufgrund speziellem Aufstallungssystem mit Anfall von Gülle und Mist</t>
  </si>
  <si>
    <t>8000 ORT</t>
  </si>
  <si>
    <t>043 000 00 00</t>
  </si>
  <si>
    <t>079 000 00 00</t>
  </si>
  <si>
    <t>Gemeinde</t>
  </si>
  <si>
    <t>13-2222</t>
  </si>
</sst>
</file>

<file path=xl/styles.xml><?xml version="1.0" encoding="utf-8"?>
<styleSheet xmlns="http://schemas.openxmlformats.org/spreadsheetml/2006/main">
  <numFmts count="5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&quot;ha&quot;"/>
    <numFmt numFmtId="177" formatCode="0.00&quot; ha&quot;"/>
    <numFmt numFmtId="178" formatCode="0.0"/>
    <numFmt numFmtId="179" formatCode="0.00&quot; m3&quot;"/>
    <numFmt numFmtId="180" formatCode="0.00&quot; m2&quot;"/>
    <numFmt numFmtId="181" formatCode="0.0&quot; m3/GVE/Jahr&quot;"/>
    <numFmt numFmtId="182" formatCode="0.0&quot;m3/GVE/J&quot;"/>
    <numFmt numFmtId="183" formatCode="0&quot; m3&quot;"/>
    <numFmt numFmtId="184" formatCode="0.0\ &quot;Mt.&quot;"/>
    <numFmt numFmtId="185" formatCode="0.00&quot; GVE/ha&quot;"/>
    <numFmt numFmtId="186" formatCode="0&quot; m3 &quot;"/>
    <numFmt numFmtId="187" formatCode="0&quot; m2&quot;"/>
    <numFmt numFmtId="188" formatCode="0&quot; m&quot;"/>
    <numFmt numFmtId="189" formatCode="0&quot; m.ü.M.&quot;"/>
    <numFmt numFmtId="190" formatCode="0.00\ &quot;DGVE&quot;"/>
    <numFmt numFmtId="191" formatCode="dd/\ mmmm\ yyyy"/>
    <numFmt numFmtId="192" formatCode="dd/\ mm/\ yyyy"/>
    <numFmt numFmtId="193" formatCode="dd/\ mm/\ yy"/>
    <numFmt numFmtId="194" formatCode="0.00\ &quot;GVE&quot;"/>
    <numFmt numFmtId="195" formatCode="0.000"/>
    <numFmt numFmtId="196" formatCode="[$€]\ #,##0.00;[Red][$€]\ \-#,##0.00"/>
    <numFmt numFmtId="197" formatCode="d/\ mmmm\ yyyy"/>
    <numFmt numFmtId="198" formatCode="#0\ &quot;-&quot;\ ###0"/>
    <numFmt numFmtId="199" formatCode="0#\ &quot;-&quot;\ ###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[$-807]dddd\,\ d\.\ mmmm\ yyyy"/>
    <numFmt numFmtId="205" formatCode="[$-807]d/\ mmmm\ yyyy;@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b/>
      <sz val="9"/>
      <color indexed="10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sz val="8"/>
      <name val="Tahoma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theme="0" tint="-0.349979996681213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53" fillId="28" borderId="0" applyNumberFormat="0" applyBorder="0" applyAlignment="0" applyProtection="0"/>
    <xf numFmtId="4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510">
    <xf numFmtId="0" fontId="0" fillId="0" borderId="0" xfId="0" applyAlignment="1">
      <alignment/>
    </xf>
    <xf numFmtId="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78" fontId="10" fillId="0" borderId="0" xfId="0" applyNumberFormat="1" applyFont="1" applyBorder="1" applyAlignment="1" applyProtection="1">
      <alignment/>
      <protection/>
    </xf>
    <xf numFmtId="0" fontId="12" fillId="33" borderId="13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178" fontId="10" fillId="34" borderId="0" xfId="0" applyNumberFormat="1" applyFont="1" applyFill="1" applyBorder="1" applyAlignment="1" applyProtection="1">
      <alignment horizontal="center" vertical="center"/>
      <protection/>
    </xf>
    <xf numFmtId="1" fontId="10" fillId="34" borderId="0" xfId="0" applyNumberFormat="1" applyFont="1" applyFill="1" applyBorder="1" applyAlignment="1" applyProtection="1">
      <alignment horizontal="center" vertical="center"/>
      <protection/>
    </xf>
    <xf numFmtId="178" fontId="9" fillId="34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183" fontId="4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178" fontId="8" fillId="0" borderId="12" xfId="0" applyNumberFormat="1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4" fillId="35" borderId="13" xfId="0" applyFont="1" applyFill="1" applyBorder="1" applyAlignment="1" applyProtection="1">
      <alignment vertical="center"/>
      <protection/>
    </xf>
    <xf numFmtId="0" fontId="8" fillId="35" borderId="14" xfId="0" applyFont="1" applyFill="1" applyBorder="1" applyAlignment="1" applyProtection="1">
      <alignment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25" xfId="0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8" fillId="35" borderId="23" xfId="0" applyFont="1" applyFill="1" applyBorder="1" applyAlignment="1" applyProtection="1">
      <alignment vertical="center"/>
      <protection/>
    </xf>
    <xf numFmtId="183" fontId="4" fillId="0" borderId="14" xfId="0" applyNumberFormat="1" applyFont="1" applyFill="1" applyBorder="1" applyAlignment="1" applyProtection="1">
      <alignment horizontal="center" vertical="center"/>
      <protection/>
    </xf>
    <xf numFmtId="190" fontId="8" fillId="0" borderId="14" xfId="0" applyNumberFormat="1" applyFont="1" applyFill="1" applyBorder="1" applyAlignment="1" applyProtection="1">
      <alignment horizontal="center" vertical="center"/>
      <protection/>
    </xf>
    <xf numFmtId="186" fontId="9" fillId="0" borderId="12" xfId="0" applyNumberFormat="1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vertical="center"/>
      <protection/>
    </xf>
    <xf numFmtId="183" fontId="4" fillId="0" borderId="15" xfId="0" applyNumberFormat="1" applyFont="1" applyFill="1" applyBorder="1" applyAlignment="1" applyProtection="1">
      <alignment horizontal="left" vertical="center"/>
      <protection/>
    </xf>
    <xf numFmtId="186" fontId="9" fillId="0" borderId="0" xfId="0" applyNumberFormat="1" applyFont="1" applyAlignment="1" applyProtection="1">
      <alignment horizontal="center"/>
      <protection/>
    </xf>
    <xf numFmtId="183" fontId="8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183" fontId="8" fillId="0" borderId="26" xfId="0" applyNumberFormat="1" applyFont="1" applyBorder="1" applyAlignment="1" applyProtection="1">
      <alignment/>
      <protection/>
    </xf>
    <xf numFmtId="0" fontId="8" fillId="36" borderId="30" xfId="0" applyFont="1" applyFill="1" applyBorder="1" applyAlignment="1" applyProtection="1">
      <alignment vertical="center"/>
      <protection/>
    </xf>
    <xf numFmtId="0" fontId="8" fillId="36" borderId="31" xfId="0" applyFont="1" applyFill="1" applyBorder="1" applyAlignment="1" applyProtection="1">
      <alignment/>
      <protection/>
    </xf>
    <xf numFmtId="0" fontId="8" fillId="36" borderId="31" xfId="0" applyFont="1" applyFill="1" applyBorder="1" applyAlignment="1" applyProtection="1">
      <alignment horizontal="center"/>
      <protection/>
    </xf>
    <xf numFmtId="190" fontId="8" fillId="0" borderId="31" xfId="0" applyNumberFormat="1" applyFont="1" applyFill="1" applyBorder="1" applyAlignment="1" applyProtection="1">
      <alignment vertical="center"/>
      <protection/>
    </xf>
    <xf numFmtId="190" fontId="8" fillId="0" borderId="31" xfId="0" applyNumberFormat="1" applyFont="1" applyFill="1" applyBorder="1" applyAlignment="1" applyProtection="1">
      <alignment horizontal="center" vertical="center"/>
      <protection/>
    </xf>
    <xf numFmtId="183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vertical="center"/>
      <protection/>
    </xf>
    <xf numFmtId="0" fontId="8" fillId="36" borderId="20" xfId="0" applyFont="1" applyFill="1" applyBorder="1" applyAlignment="1" applyProtection="1">
      <alignment/>
      <protection/>
    </xf>
    <xf numFmtId="0" fontId="8" fillId="36" borderId="20" xfId="0" applyFont="1" applyFill="1" applyBorder="1" applyAlignment="1" applyProtection="1">
      <alignment horizontal="center"/>
      <protection/>
    </xf>
    <xf numFmtId="190" fontId="8" fillId="0" borderId="20" xfId="0" applyNumberFormat="1" applyFont="1" applyFill="1" applyBorder="1" applyAlignment="1" applyProtection="1">
      <alignment vertical="center"/>
      <protection/>
    </xf>
    <xf numFmtId="190" fontId="8" fillId="0" borderId="20" xfId="0" applyNumberFormat="1" applyFont="1" applyFill="1" applyBorder="1" applyAlignment="1" applyProtection="1">
      <alignment horizontal="center" vertical="center"/>
      <protection/>
    </xf>
    <xf numFmtId="183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horizontal="center" vertical="center"/>
      <protection/>
    </xf>
    <xf numFmtId="183" fontId="8" fillId="0" borderId="0" xfId="0" applyNumberFormat="1" applyFont="1" applyFill="1" applyBorder="1" applyAlignment="1" applyProtection="1">
      <alignment horizontal="center" vertical="center"/>
      <protection/>
    </xf>
    <xf numFmtId="184" fontId="8" fillId="0" borderId="0" xfId="0" applyNumberFormat="1" applyFont="1" applyAlignment="1" applyProtection="1">
      <alignment/>
      <protection/>
    </xf>
    <xf numFmtId="183" fontId="9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8" fillId="0" borderId="34" xfId="0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9" fontId="9" fillId="0" borderId="36" xfId="0" applyNumberFormat="1" applyFont="1" applyFill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/>
    </xf>
    <xf numFmtId="178" fontId="8" fillId="34" borderId="14" xfId="0" applyNumberFormat="1" applyFont="1" applyFill="1" applyBorder="1" applyAlignment="1" applyProtection="1">
      <alignment horizontal="center" vertical="center"/>
      <protection/>
    </xf>
    <xf numFmtId="1" fontId="8" fillId="34" borderId="14" xfId="0" applyNumberFormat="1" applyFont="1" applyFill="1" applyBorder="1" applyAlignment="1" applyProtection="1">
      <alignment horizontal="center" vertical="center"/>
      <protection/>
    </xf>
    <xf numFmtId="178" fontId="8" fillId="0" borderId="12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 applyProtection="1">
      <alignment horizontal="center"/>
      <protection/>
    </xf>
    <xf numFmtId="186" fontId="8" fillId="0" borderId="29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  <protection/>
    </xf>
    <xf numFmtId="0" fontId="8" fillId="0" borderId="38" xfId="0" applyFont="1" applyBorder="1" applyAlignment="1" applyProtection="1">
      <alignment horizontal="left"/>
      <protection/>
    </xf>
    <xf numFmtId="0" fontId="8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49" fontId="8" fillId="0" borderId="39" xfId="0" applyNumberFormat="1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left"/>
      <protection/>
    </xf>
    <xf numFmtId="0" fontId="8" fillId="0" borderId="42" xfId="0" applyFont="1" applyBorder="1" applyAlignment="1" applyProtection="1">
      <alignment/>
      <protection/>
    </xf>
    <xf numFmtId="49" fontId="8" fillId="0" borderId="4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2" fontId="11" fillId="0" borderId="1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2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/>
      <protection/>
    </xf>
    <xf numFmtId="178" fontId="8" fillId="0" borderId="18" xfId="0" applyNumberFormat="1" applyFont="1" applyBorder="1" applyAlignment="1" applyProtection="1">
      <alignment/>
      <protection/>
    </xf>
    <xf numFmtId="178" fontId="8" fillId="0" borderId="16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right"/>
      <protection locked="0"/>
    </xf>
    <xf numFmtId="178" fontId="8" fillId="0" borderId="18" xfId="0" applyNumberFormat="1" applyFont="1" applyBorder="1" applyAlignment="1" applyProtection="1">
      <alignment horizontal="right"/>
      <protection/>
    </xf>
    <xf numFmtId="178" fontId="8" fillId="0" borderId="16" xfId="0" applyNumberFormat="1" applyFont="1" applyBorder="1" applyAlignment="1" applyProtection="1">
      <alignment horizontal="right"/>
      <protection/>
    </xf>
    <xf numFmtId="178" fontId="9" fillId="0" borderId="12" xfId="0" applyNumberFormat="1" applyFont="1" applyBorder="1" applyAlignment="1" applyProtection="1">
      <alignment horizontal="right"/>
      <protection locked="0"/>
    </xf>
    <xf numFmtId="178" fontId="9" fillId="0" borderId="12" xfId="0" applyNumberFormat="1" applyFont="1" applyBorder="1" applyAlignment="1" applyProtection="1">
      <alignment/>
      <protection locked="0"/>
    </xf>
    <xf numFmtId="178" fontId="4" fillId="0" borderId="43" xfId="0" applyNumberFormat="1" applyFont="1" applyBorder="1" applyAlignment="1" applyProtection="1">
      <alignment horizontal="right"/>
      <protection/>
    </xf>
    <xf numFmtId="2" fontId="8" fillId="0" borderId="27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2" fontId="8" fillId="0" borderId="45" xfId="0" applyNumberFormat="1" applyFont="1" applyFill="1" applyBorder="1" applyAlignment="1" applyProtection="1">
      <alignment horizontal="center" vertical="center"/>
      <protection/>
    </xf>
    <xf numFmtId="2" fontId="8" fillId="0" borderId="33" xfId="0" applyNumberFormat="1" applyFont="1" applyFill="1" applyBorder="1" applyAlignment="1" applyProtection="1">
      <alignment horizontal="center" vertical="center"/>
      <protection/>
    </xf>
    <xf numFmtId="1" fontId="9" fillId="0" borderId="28" xfId="0" applyNumberFormat="1" applyFont="1" applyBorder="1" applyAlignment="1" applyProtection="1">
      <alignment horizontal="center" vertical="center"/>
      <protection locked="0"/>
    </xf>
    <xf numFmtId="178" fontId="9" fillId="34" borderId="46" xfId="0" applyNumberFormat="1" applyFont="1" applyFill="1" applyBorder="1" applyAlignment="1" applyProtection="1">
      <alignment horizontal="center" vertical="center"/>
      <protection/>
    </xf>
    <xf numFmtId="1" fontId="10" fillId="34" borderId="44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Border="1" applyAlignment="1" applyProtection="1">
      <alignment horizontal="center"/>
      <protection/>
    </xf>
    <xf numFmtId="1" fontId="10" fillId="34" borderId="46" xfId="0" applyNumberFormat="1" applyFont="1" applyFill="1" applyBorder="1" applyAlignment="1" applyProtection="1">
      <alignment horizontal="center" vertical="center"/>
      <protection/>
    </xf>
    <xf numFmtId="178" fontId="9" fillId="34" borderId="44" xfId="0" applyNumberFormat="1" applyFont="1" applyFill="1" applyBorder="1" applyAlignment="1" applyProtection="1">
      <alignment horizontal="center" vertical="center"/>
      <protection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48" xfId="0" applyNumberFormat="1" applyFont="1" applyBorder="1" applyAlignment="1" applyProtection="1">
      <alignment horizontal="center" vertical="center"/>
      <protection locked="0"/>
    </xf>
    <xf numFmtId="1" fontId="9" fillId="0" borderId="49" xfId="0" applyNumberFormat="1" applyFont="1" applyBorder="1" applyAlignment="1" applyProtection="1">
      <alignment horizontal="center" vertical="center"/>
      <protection locked="0"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34" borderId="53" xfId="0" applyFont="1" applyFill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vertical="center" wrapText="1"/>
      <protection/>
    </xf>
    <xf numFmtId="0" fontId="8" fillId="0" borderId="24" xfId="0" applyFont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2" fontId="17" fillId="37" borderId="55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78" fontId="8" fillId="0" borderId="33" xfId="0" applyNumberFormat="1" applyFont="1" applyBorder="1" applyAlignment="1" applyProtection="1">
      <alignment horizontal="center"/>
      <protection/>
    </xf>
    <xf numFmtId="2" fontId="8" fillId="34" borderId="23" xfId="0" applyNumberFormat="1" applyFont="1" applyFill="1" applyBorder="1" applyAlignment="1" applyProtection="1">
      <alignment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2" fontId="8" fillId="34" borderId="22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178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 vertical="center"/>
      <protection locked="0"/>
    </xf>
    <xf numFmtId="178" fontId="9" fillId="0" borderId="57" xfId="0" applyNumberFormat="1" applyFont="1" applyBorder="1" applyAlignment="1" applyProtection="1">
      <alignment/>
      <protection locked="0"/>
    </xf>
    <xf numFmtId="178" fontId="9" fillId="0" borderId="58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hidden="1" locked="0"/>
    </xf>
    <xf numFmtId="178" fontId="8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2" fontId="8" fillId="0" borderId="40" xfId="0" applyNumberFormat="1" applyFont="1" applyFill="1" applyBorder="1" applyAlignment="1" applyProtection="1">
      <alignment horizontal="center" vertical="center"/>
      <protection/>
    </xf>
    <xf numFmtId="178" fontId="22" fillId="34" borderId="0" xfId="0" applyNumberFormat="1" applyFont="1" applyFill="1" applyBorder="1" applyAlignment="1" applyProtection="1">
      <alignment horizontal="center" vertical="center"/>
      <protection/>
    </xf>
    <xf numFmtId="1" fontId="9" fillId="34" borderId="21" xfId="0" applyNumberFormat="1" applyFont="1" applyFill="1" applyBorder="1" applyAlignment="1" applyProtection="1">
      <alignment horizontal="center" vertical="center"/>
      <protection locked="0"/>
    </xf>
    <xf numFmtId="2" fontId="8" fillId="34" borderId="22" xfId="0" applyNumberFormat="1" applyFont="1" applyFill="1" applyBorder="1" applyAlignment="1" applyProtection="1">
      <alignment horizontal="center" vertical="center"/>
      <protection/>
    </xf>
    <xf numFmtId="178" fontId="8" fillId="34" borderId="60" xfId="0" applyNumberFormat="1" applyFont="1" applyFill="1" applyBorder="1" applyAlignment="1" applyProtection="1">
      <alignment horizontal="center" vertical="center"/>
      <protection/>
    </xf>
    <xf numFmtId="2" fontId="8" fillId="34" borderId="2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1" fontId="9" fillId="0" borderId="49" xfId="0" applyNumberFormat="1" applyFont="1" applyFill="1" applyBorder="1" applyAlignment="1" applyProtection="1">
      <alignment horizontal="center" vertical="center"/>
      <protection locked="0"/>
    </xf>
    <xf numFmtId="2" fontId="8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4" fillId="38" borderId="25" xfId="0" applyNumberFormat="1" applyFont="1" applyFill="1" applyBorder="1" applyAlignment="1" applyProtection="1">
      <alignment horizontal="right" vertical="center"/>
      <protection/>
    </xf>
    <xf numFmtId="183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right" vertical="center"/>
      <protection/>
    </xf>
    <xf numFmtId="190" fontId="8" fillId="0" borderId="25" xfId="0" applyNumberFormat="1" applyFont="1" applyFill="1" applyBorder="1" applyAlignment="1" applyProtection="1">
      <alignment vertical="center"/>
      <protection/>
    </xf>
    <xf numFmtId="190" fontId="8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78" fontId="4" fillId="38" borderId="0" xfId="0" applyNumberFormat="1" applyFont="1" applyFill="1" applyBorder="1" applyAlignment="1" applyProtection="1">
      <alignment horizontal="right" vertical="center"/>
      <protection/>
    </xf>
    <xf numFmtId="0" fontId="15" fillId="35" borderId="13" xfId="0" applyFont="1" applyFill="1" applyBorder="1" applyAlignment="1" applyProtection="1">
      <alignment vertical="center"/>
      <protection/>
    </xf>
    <xf numFmtId="183" fontId="15" fillId="0" borderId="14" xfId="0" applyNumberFormat="1" applyFont="1" applyFill="1" applyBorder="1" applyAlignment="1" applyProtection="1">
      <alignment horizontal="left" vertical="center"/>
      <protection/>
    </xf>
    <xf numFmtId="183" fontId="15" fillId="0" borderId="14" xfId="0" applyNumberFormat="1" applyFont="1" applyFill="1" applyBorder="1" applyAlignment="1" applyProtection="1">
      <alignment horizontal="center" vertical="center"/>
      <protection/>
    </xf>
    <xf numFmtId="0" fontId="16" fillId="35" borderId="13" xfId="0" applyFont="1" applyFill="1" applyBorder="1" applyAlignment="1" applyProtection="1">
      <alignment vertical="center"/>
      <protection/>
    </xf>
    <xf numFmtId="0" fontId="16" fillId="35" borderId="14" xfId="0" applyFont="1" applyFill="1" applyBorder="1" applyAlignment="1" applyProtection="1">
      <alignment/>
      <protection/>
    </xf>
    <xf numFmtId="0" fontId="16" fillId="35" borderId="14" xfId="0" applyFont="1" applyFill="1" applyBorder="1" applyAlignment="1" applyProtection="1">
      <alignment horizontal="center"/>
      <protection/>
    </xf>
    <xf numFmtId="190" fontId="16" fillId="0" borderId="14" xfId="0" applyNumberFormat="1" applyFont="1" applyFill="1" applyBorder="1" applyAlignment="1" applyProtection="1">
      <alignment vertical="center"/>
      <protection/>
    </xf>
    <xf numFmtId="190" fontId="16" fillId="0" borderId="14" xfId="0" applyNumberFormat="1" applyFont="1" applyFill="1" applyBorder="1" applyAlignment="1" applyProtection="1">
      <alignment horizontal="center" vertical="center"/>
      <protection/>
    </xf>
    <xf numFmtId="183" fontId="16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/>
      <protection/>
    </xf>
    <xf numFmtId="1" fontId="15" fillId="0" borderId="14" xfId="0" applyNumberFormat="1" applyFont="1" applyFill="1" applyBorder="1" applyAlignment="1" applyProtection="1">
      <alignment horizontal="center" vertical="center"/>
      <protection/>
    </xf>
    <xf numFmtId="178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right" vertical="center"/>
      <protection/>
    </xf>
    <xf numFmtId="190" fontId="13" fillId="0" borderId="14" xfId="0" applyNumberFormat="1" applyFont="1" applyFill="1" applyBorder="1" applyAlignment="1" applyProtection="1">
      <alignment vertical="center"/>
      <protection/>
    </xf>
    <xf numFmtId="183" fontId="15" fillId="0" borderId="15" xfId="0" applyNumberFormat="1" applyFont="1" applyFill="1" applyBorder="1" applyAlignment="1" applyProtection="1">
      <alignment horizontal="center" vertical="center"/>
      <protection/>
    </xf>
    <xf numFmtId="0" fontId="13" fillId="35" borderId="14" xfId="0" applyFont="1" applyFill="1" applyBorder="1" applyAlignment="1" applyProtection="1">
      <alignment vertical="center"/>
      <protection/>
    </xf>
    <xf numFmtId="0" fontId="13" fillId="35" borderId="14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 locked="0"/>
    </xf>
    <xf numFmtId="178" fontId="8" fillId="0" borderId="36" xfId="0" applyNumberFormat="1" applyFont="1" applyBorder="1" applyAlignment="1" applyProtection="1">
      <alignment horizontal="center" vertical="center"/>
      <protection/>
    </xf>
    <xf numFmtId="178" fontId="8" fillId="34" borderId="20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178" fontId="8" fillId="0" borderId="61" xfId="0" applyNumberFormat="1" applyFont="1" applyBorder="1" applyAlignment="1" applyProtection="1">
      <alignment horizontal="center" vertical="center"/>
      <protection/>
    </xf>
    <xf numFmtId="178" fontId="8" fillId="0" borderId="36" xfId="0" applyNumberFormat="1" applyFont="1" applyBorder="1" applyAlignment="1" applyProtection="1">
      <alignment horizontal="center"/>
      <protection/>
    </xf>
    <xf numFmtId="178" fontId="8" fillId="0" borderId="62" xfId="0" applyNumberFormat="1" applyFont="1" applyBorder="1" applyAlignment="1" applyProtection="1">
      <alignment horizontal="center"/>
      <protection/>
    </xf>
    <xf numFmtId="178" fontId="8" fillId="0" borderId="63" xfId="0" applyNumberFormat="1" applyFont="1" applyBorder="1" applyAlignment="1" applyProtection="1">
      <alignment horizontal="center"/>
      <protection/>
    </xf>
    <xf numFmtId="178" fontId="8" fillId="0" borderId="36" xfId="0" applyNumberFormat="1" applyFont="1" applyFill="1" applyBorder="1" applyAlignment="1" applyProtection="1">
      <alignment horizontal="center"/>
      <protection/>
    </xf>
    <xf numFmtId="178" fontId="8" fillId="0" borderId="59" xfId="0" applyNumberFormat="1" applyFont="1" applyFill="1" applyBorder="1" applyAlignment="1" applyProtection="1">
      <alignment horizontal="center"/>
      <protection/>
    </xf>
    <xf numFmtId="1" fontId="8" fillId="0" borderId="19" xfId="0" applyNumberFormat="1" applyFont="1" applyBorder="1" applyAlignment="1" applyProtection="1">
      <alignment vertical="center"/>
      <protection/>
    </xf>
    <xf numFmtId="1" fontId="9" fillId="0" borderId="20" xfId="0" applyNumberFormat="1" applyFont="1" applyBorder="1" applyAlignment="1" applyProtection="1">
      <alignment vertical="center"/>
      <protection/>
    </xf>
    <xf numFmtId="1" fontId="8" fillId="0" borderId="19" xfId="0" applyNumberFormat="1" applyFont="1" applyBorder="1" applyAlignment="1" applyProtection="1">
      <alignment horizontal="left" vertical="center"/>
      <protection/>
    </xf>
    <xf numFmtId="1" fontId="9" fillId="0" borderId="20" xfId="0" applyNumberFormat="1" applyFont="1" applyBorder="1" applyAlignment="1" applyProtection="1">
      <alignment horizontal="left" vertical="center"/>
      <protection/>
    </xf>
    <xf numFmtId="178" fontId="8" fillId="0" borderId="27" xfId="0" applyNumberFormat="1" applyFont="1" applyBorder="1" applyAlignment="1" applyProtection="1">
      <alignment horizontal="left"/>
      <protection/>
    </xf>
    <xf numFmtId="1" fontId="8" fillId="0" borderId="64" xfId="0" applyNumberFormat="1" applyFont="1" applyBorder="1" applyAlignment="1" applyProtection="1">
      <alignment horizontal="left" vertical="center"/>
      <protection/>
    </xf>
    <xf numFmtId="1" fontId="9" fillId="0" borderId="65" xfId="0" applyNumberFormat="1" applyFont="1" applyBorder="1" applyAlignment="1" applyProtection="1">
      <alignment horizontal="left" vertical="center"/>
      <protection/>
    </xf>
    <xf numFmtId="178" fontId="8" fillId="0" borderId="43" xfId="0" applyNumberFormat="1" applyFont="1" applyBorder="1" applyAlignment="1" applyProtection="1">
      <alignment horizontal="left"/>
      <protection/>
    </xf>
    <xf numFmtId="186" fontId="9" fillId="0" borderId="42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/>
      <protection/>
    </xf>
    <xf numFmtId="186" fontId="9" fillId="39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43" xfId="0" applyNumberFormat="1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vertical="center"/>
      <protection/>
    </xf>
    <xf numFmtId="186" fontId="9" fillId="0" borderId="42" xfId="0" applyNumberFormat="1" applyFont="1" applyBorder="1" applyAlignment="1" applyProtection="1">
      <alignment vertical="center"/>
      <protection/>
    </xf>
    <xf numFmtId="1" fontId="9" fillId="34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8" fillId="0" borderId="42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183" fontId="9" fillId="0" borderId="18" xfId="0" applyNumberFormat="1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vertical="center"/>
      <protection/>
    </xf>
    <xf numFmtId="1" fontId="8" fillId="0" borderId="27" xfId="0" applyNumberFormat="1" applyFont="1" applyBorder="1" applyAlignment="1" applyProtection="1">
      <alignment horizontal="center" vertical="center"/>
      <protection/>
    </xf>
    <xf numFmtId="1" fontId="8" fillId="0" borderId="50" xfId="0" applyNumberFormat="1" applyFont="1" applyBorder="1" applyAlignment="1" applyProtection="1">
      <alignment horizontal="center" vertical="center"/>
      <protection/>
    </xf>
    <xf numFmtId="1" fontId="8" fillId="0" borderId="53" xfId="0" applyNumberFormat="1" applyFont="1" applyBorder="1" applyAlignment="1" applyProtection="1">
      <alignment horizont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1" fontId="8" fillId="0" borderId="36" xfId="0" applyNumberFormat="1" applyFont="1" applyFill="1" applyBorder="1" applyAlignment="1" applyProtection="1">
      <alignment horizontal="center" vertical="center"/>
      <protection/>
    </xf>
    <xf numFmtId="1" fontId="8" fillId="0" borderId="66" xfId="0" applyNumberFormat="1" applyFont="1" applyBorder="1" applyAlignment="1" applyProtection="1">
      <alignment horizontal="center"/>
      <protection/>
    </xf>
    <xf numFmtId="1" fontId="8" fillId="0" borderId="67" xfId="0" applyNumberFormat="1" applyFont="1" applyBorder="1" applyAlignment="1" applyProtection="1">
      <alignment horizontal="center" vertical="center"/>
      <protection/>
    </xf>
    <xf numFmtId="1" fontId="8" fillId="0" borderId="45" xfId="0" applyNumberFormat="1" applyFont="1" applyBorder="1" applyAlignment="1" applyProtection="1">
      <alignment horizontal="center" vertical="center"/>
      <protection/>
    </xf>
    <xf numFmtId="1" fontId="8" fillId="0" borderId="27" xfId="0" applyNumberFormat="1" applyFont="1" applyBorder="1" applyAlignment="1" applyProtection="1">
      <alignment horizontal="center"/>
      <protection/>
    </xf>
    <xf numFmtId="1" fontId="8" fillId="0" borderId="12" xfId="0" applyNumberFormat="1" applyFont="1" applyBorder="1" applyAlignment="1" applyProtection="1">
      <alignment horizontal="center"/>
      <protection/>
    </xf>
    <xf numFmtId="1" fontId="8" fillId="0" borderId="44" xfId="0" applyNumberFormat="1" applyFont="1" applyBorder="1" applyAlignment="1" applyProtection="1">
      <alignment horizontal="center"/>
      <protection/>
    </xf>
    <xf numFmtId="1" fontId="8" fillId="0" borderId="50" xfId="0" applyNumberFormat="1" applyFont="1" applyBorder="1" applyAlignment="1" applyProtection="1">
      <alignment horizontal="center"/>
      <protection/>
    </xf>
    <xf numFmtId="178" fontId="9" fillId="40" borderId="18" xfId="0" applyNumberFormat="1" applyFont="1" applyFill="1" applyBorder="1" applyAlignment="1" applyProtection="1">
      <alignment/>
      <protection/>
    </xf>
    <xf numFmtId="0" fontId="9" fillId="40" borderId="16" xfId="0" applyFont="1" applyFill="1" applyBorder="1" applyAlignment="1" applyProtection="1">
      <alignment/>
      <protection/>
    </xf>
    <xf numFmtId="178" fontId="9" fillId="40" borderId="18" xfId="0" applyNumberFormat="1" applyFont="1" applyFill="1" applyBorder="1" applyAlignment="1" applyProtection="1">
      <alignment horizontal="right"/>
      <protection/>
    </xf>
    <xf numFmtId="0" fontId="9" fillId="40" borderId="16" xfId="0" applyFont="1" applyFill="1" applyBorder="1" applyAlignment="1" applyProtection="1">
      <alignment horizontal="right"/>
      <protection/>
    </xf>
    <xf numFmtId="0" fontId="9" fillId="40" borderId="18" xfId="0" applyFont="1" applyFill="1" applyBorder="1" applyAlignment="1" applyProtection="1">
      <alignment/>
      <protection/>
    </xf>
    <xf numFmtId="0" fontId="9" fillId="40" borderId="65" xfId="0" applyFont="1" applyFill="1" applyBorder="1" applyAlignment="1" applyProtection="1">
      <alignment/>
      <protection/>
    </xf>
    <xf numFmtId="0" fontId="9" fillId="40" borderId="18" xfId="0" applyFont="1" applyFill="1" applyBorder="1" applyAlignment="1" applyProtection="1">
      <alignment/>
      <protection/>
    </xf>
    <xf numFmtId="0" fontId="8" fillId="40" borderId="19" xfId="0" applyFont="1" applyFill="1" applyBorder="1" applyAlignment="1" applyProtection="1">
      <alignment vertical="center"/>
      <protection/>
    </xf>
    <xf numFmtId="0" fontId="8" fillId="40" borderId="33" xfId="0" applyFont="1" applyFill="1" applyBorder="1" applyAlignment="1" applyProtection="1">
      <alignment vertical="center"/>
      <protection/>
    </xf>
    <xf numFmtId="1" fontId="10" fillId="40" borderId="19" xfId="0" applyNumberFormat="1" applyFont="1" applyFill="1" applyBorder="1" applyAlignment="1" applyProtection="1">
      <alignment horizontal="center" vertical="center"/>
      <protection/>
    </xf>
    <xf numFmtId="1" fontId="10" fillId="40" borderId="33" xfId="0" applyNumberFormat="1" applyFont="1" applyFill="1" applyBorder="1" applyAlignment="1" applyProtection="1">
      <alignment horizontal="right" vertical="center"/>
      <protection/>
    </xf>
    <xf numFmtId="178" fontId="8" fillId="30" borderId="68" xfId="0" applyNumberFormat="1" applyFont="1" applyFill="1" applyBorder="1" applyAlignment="1" applyProtection="1">
      <alignment horizontal="center" vertical="center"/>
      <protection/>
    </xf>
    <xf numFmtId="178" fontId="8" fillId="30" borderId="33" xfId="0" applyNumberFormat="1" applyFont="1" applyFill="1" applyBorder="1" applyAlignment="1" applyProtection="1">
      <alignment horizontal="center" vertical="center"/>
      <protection/>
    </xf>
    <xf numFmtId="178" fontId="8" fillId="30" borderId="60" xfId="0" applyNumberFormat="1" applyFont="1" applyFill="1" applyBorder="1" applyAlignment="1" applyProtection="1">
      <alignment horizontal="center" vertical="center"/>
      <protection/>
    </xf>
    <xf numFmtId="178" fontId="8" fillId="30" borderId="27" xfId="0" applyNumberFormat="1" applyFont="1" applyFill="1" applyBorder="1" applyAlignment="1" applyProtection="1">
      <alignment horizontal="center" vertical="center"/>
      <protection/>
    </xf>
    <xf numFmtId="178" fontId="8" fillId="30" borderId="68" xfId="0" applyNumberFormat="1" applyFont="1" applyFill="1" applyBorder="1" applyAlignment="1" applyProtection="1">
      <alignment horizontal="center"/>
      <protection/>
    </xf>
    <xf numFmtId="178" fontId="8" fillId="30" borderId="44" xfId="0" applyNumberFormat="1" applyFont="1" applyFill="1" applyBorder="1" applyAlignment="1" applyProtection="1">
      <alignment horizontal="center"/>
      <protection/>
    </xf>
    <xf numFmtId="178" fontId="8" fillId="30" borderId="33" xfId="0" applyNumberFormat="1" applyFont="1" applyFill="1" applyBorder="1" applyAlignment="1" applyProtection="1">
      <alignment horizontal="center"/>
      <protection/>
    </xf>
    <xf numFmtId="178" fontId="8" fillId="30" borderId="69" xfId="0" applyNumberFormat="1" applyFont="1" applyFill="1" applyBorder="1" applyAlignment="1" applyProtection="1">
      <alignment horizontal="center"/>
      <protection/>
    </xf>
    <xf numFmtId="1" fontId="8" fillId="30" borderId="33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vertical="center"/>
      <protection/>
    </xf>
    <xf numFmtId="1" fontId="1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49" fontId="8" fillId="0" borderId="70" xfId="0" applyNumberFormat="1" applyFont="1" applyBorder="1" applyAlignment="1" applyProtection="1">
      <alignment horizontal="left" vertical="center"/>
      <protection/>
    </xf>
    <xf numFmtId="49" fontId="8" fillId="0" borderId="63" xfId="0" applyNumberFormat="1" applyFont="1" applyBorder="1" applyAlignment="1" applyProtection="1">
      <alignment horizontal="left" vertical="center"/>
      <protection/>
    </xf>
    <xf numFmtId="49" fontId="8" fillId="0" borderId="39" xfId="0" applyNumberFormat="1" applyFont="1" applyBorder="1" applyAlignment="1" applyProtection="1">
      <alignment horizontal="left" vertical="center"/>
      <protection/>
    </xf>
    <xf numFmtId="49" fontId="8" fillId="0" borderId="12" xfId="0" applyNumberFormat="1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46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left" vertical="center"/>
      <protection/>
    </xf>
    <xf numFmtId="0" fontId="8" fillId="0" borderId="57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71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 locked="0"/>
    </xf>
    <xf numFmtId="0" fontId="9" fillId="0" borderId="57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 vertical="center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5" xfId="0" applyFont="1" applyBorder="1" applyAlignment="1" applyProtection="1">
      <alignment horizontal="left"/>
      <protection locked="0"/>
    </xf>
    <xf numFmtId="0" fontId="8" fillId="0" borderId="57" xfId="0" applyFont="1" applyBorder="1" applyAlignment="1" applyProtection="1">
      <alignment horizontal="left"/>
      <protection locked="0"/>
    </xf>
    <xf numFmtId="0" fontId="9" fillId="0" borderId="71" xfId="0" applyFont="1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2" fontId="8" fillId="0" borderId="40" xfId="0" applyNumberFormat="1" applyFont="1" applyBorder="1" applyAlignment="1" applyProtection="1">
      <alignment horizontal="center" vertical="center"/>
      <protection/>
    </xf>
    <xf numFmtId="2" fontId="8" fillId="0" borderId="42" xfId="0" applyNumberFormat="1" applyFont="1" applyBorder="1" applyAlignment="1" applyProtection="1">
      <alignment horizontal="center" vertical="center"/>
      <protection/>
    </xf>
    <xf numFmtId="1" fontId="9" fillId="0" borderId="40" xfId="0" applyNumberFormat="1" applyFont="1" applyBorder="1" applyAlignment="1" applyProtection="1">
      <alignment horizontal="center" vertical="center"/>
      <protection/>
    </xf>
    <xf numFmtId="1" fontId="9" fillId="0" borderId="42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186" fontId="9" fillId="0" borderId="20" xfId="0" applyNumberFormat="1" applyFont="1" applyBorder="1" applyAlignment="1" applyProtection="1">
      <alignment horizontal="center" vertical="center"/>
      <protection/>
    </xf>
    <xf numFmtId="186" fontId="9" fillId="0" borderId="42" xfId="0" applyNumberFormat="1" applyFont="1" applyBorder="1" applyAlignment="1" applyProtection="1">
      <alignment horizontal="center" vertical="center"/>
      <protection/>
    </xf>
    <xf numFmtId="178" fontId="8" fillId="0" borderId="40" xfId="0" applyNumberFormat="1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205" fontId="29" fillId="0" borderId="0" xfId="0" applyNumberFormat="1" applyFont="1" applyBorder="1" applyAlignment="1" applyProtection="1">
      <alignment horizontal="left"/>
      <protection locked="0"/>
    </xf>
    <xf numFmtId="178" fontId="8" fillId="0" borderId="40" xfId="0" applyNumberFormat="1" applyFont="1" applyBorder="1" applyAlignment="1" applyProtection="1">
      <alignment horizontal="right" vertical="center"/>
      <protection/>
    </xf>
    <xf numFmtId="178" fontId="8" fillId="0" borderId="42" xfId="0" applyNumberFormat="1" applyFont="1" applyBorder="1" applyAlignment="1" applyProtection="1">
      <alignment horizontal="right" vertical="center"/>
      <protection/>
    </xf>
    <xf numFmtId="1" fontId="9" fillId="0" borderId="40" xfId="0" applyNumberFormat="1" applyFont="1" applyBorder="1" applyAlignment="1" applyProtection="1">
      <alignment horizontal="center" vertical="center"/>
      <protection locked="0"/>
    </xf>
    <xf numFmtId="1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5" fillId="0" borderId="0" xfId="0" applyFont="1" applyAlignment="1" applyProtection="1">
      <alignment horizontal="left" wrapText="1"/>
      <protection/>
    </xf>
    <xf numFmtId="0" fontId="15" fillId="0" borderId="16" xfId="0" applyFont="1" applyBorder="1" applyAlignment="1" applyProtection="1">
      <alignment horizontal="left" wrapText="1"/>
      <protection/>
    </xf>
    <xf numFmtId="178" fontId="8" fillId="0" borderId="30" xfId="0" applyNumberFormat="1" applyFont="1" applyFill="1" applyBorder="1" applyAlignment="1" applyProtection="1">
      <alignment horizontal="right" vertical="center"/>
      <protection/>
    </xf>
    <xf numFmtId="178" fontId="8" fillId="0" borderId="32" xfId="0" applyNumberFormat="1" applyFont="1" applyFill="1" applyBorder="1" applyAlignment="1" applyProtection="1">
      <alignment horizontal="right" vertical="center"/>
      <protection/>
    </xf>
    <xf numFmtId="178" fontId="8" fillId="0" borderId="19" xfId="0" applyNumberFormat="1" applyFont="1" applyFill="1" applyBorder="1" applyAlignment="1" applyProtection="1">
      <alignment horizontal="right" vertical="center"/>
      <protection/>
    </xf>
    <xf numFmtId="178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197" fontId="9" fillId="0" borderId="71" xfId="0" applyNumberFormat="1" applyFont="1" applyBorder="1" applyAlignment="1" applyProtection="1">
      <alignment horizontal="left"/>
      <protection locked="0"/>
    </xf>
    <xf numFmtId="197" fontId="9" fillId="0" borderId="65" xfId="0" applyNumberFormat="1" applyFont="1" applyBorder="1" applyAlignment="1" applyProtection="1">
      <alignment horizontal="left"/>
      <protection locked="0"/>
    </xf>
    <xf numFmtId="197" fontId="9" fillId="0" borderId="57" xfId="0" applyNumberFormat="1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178" fontId="4" fillId="0" borderId="13" xfId="0" applyNumberFormat="1" applyFont="1" applyBorder="1" applyAlignment="1" applyProtection="1">
      <alignment/>
      <protection/>
    </xf>
    <xf numFmtId="178" fontId="4" fillId="0" borderId="15" xfId="0" applyNumberFormat="1" applyFont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right" vertical="center"/>
      <protection/>
    </xf>
    <xf numFmtId="1" fontId="16" fillId="0" borderId="15" xfId="0" applyNumberFormat="1" applyFont="1" applyFill="1" applyBorder="1" applyAlignment="1" applyProtection="1">
      <alignment horizontal="right" vertical="center"/>
      <protection/>
    </xf>
    <xf numFmtId="178" fontId="8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178" fontId="8" fillId="0" borderId="31" xfId="0" applyNumberFormat="1" applyFont="1" applyFill="1" applyBorder="1" applyAlignment="1" applyProtection="1">
      <alignment horizontal="right" vertical="center"/>
      <protection/>
    </xf>
    <xf numFmtId="178" fontId="8" fillId="0" borderId="64" xfId="0" applyNumberFormat="1" applyFont="1" applyFill="1" applyBorder="1" applyAlignment="1" applyProtection="1">
      <alignment horizontal="right" vertical="center"/>
      <protection/>
    </xf>
    <xf numFmtId="178" fontId="8" fillId="0" borderId="74" xfId="0" applyNumberFormat="1" applyFont="1" applyFill="1" applyBorder="1" applyAlignment="1" applyProtection="1">
      <alignment horizontal="right" vertical="center"/>
      <protection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5" xfId="0" applyNumberFormat="1" applyFont="1" applyBorder="1" applyAlignment="1" applyProtection="1">
      <alignment horizontal="right"/>
      <protection/>
    </xf>
    <xf numFmtId="186" fontId="9" fillId="0" borderId="40" xfId="0" applyNumberFormat="1" applyFont="1" applyBorder="1" applyAlignment="1" applyProtection="1">
      <alignment horizontal="center" vertical="center"/>
      <protection locked="0"/>
    </xf>
    <xf numFmtId="186" fontId="9" fillId="0" borderId="42" xfId="0" applyNumberFormat="1" applyFont="1" applyBorder="1" applyAlignment="1" applyProtection="1">
      <alignment horizontal="center" vertical="center"/>
      <protection locked="0"/>
    </xf>
    <xf numFmtId="186" fontId="9" fillId="0" borderId="71" xfId="0" applyNumberFormat="1" applyFont="1" applyBorder="1" applyAlignment="1" applyProtection="1">
      <alignment horizontal="center" vertical="center"/>
      <protection locked="0"/>
    </xf>
    <xf numFmtId="186" fontId="9" fillId="0" borderId="57" xfId="0" applyNumberFormat="1" applyFont="1" applyBorder="1" applyAlignment="1" applyProtection="1">
      <alignment horizontal="center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/>
    </xf>
    <xf numFmtId="178" fontId="5" fillId="0" borderId="42" xfId="0" applyNumberFormat="1" applyFont="1" applyBorder="1" applyAlignment="1" applyProtection="1">
      <alignment horizontal="right" vertical="center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right"/>
      <protection/>
    </xf>
    <xf numFmtId="49" fontId="8" fillId="0" borderId="70" xfId="0" applyNumberFormat="1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49" fontId="8" fillId="0" borderId="63" xfId="0" applyNumberFormat="1" applyFont="1" applyBorder="1" applyAlignment="1" applyProtection="1">
      <alignment horizontal="center" vertical="center"/>
      <protection/>
    </xf>
    <xf numFmtId="49" fontId="8" fillId="0" borderId="39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78" fontId="9" fillId="0" borderId="71" xfId="0" applyNumberFormat="1" applyFont="1" applyBorder="1" applyAlignment="1" applyProtection="1">
      <alignment horizontal="right" vertical="center"/>
      <protection locked="0"/>
    </xf>
    <xf numFmtId="178" fontId="9" fillId="0" borderId="57" xfId="0" applyNumberFormat="1" applyFont="1" applyBorder="1" applyAlignment="1" applyProtection="1">
      <alignment horizontal="right" vertical="center"/>
      <protection locked="0"/>
    </xf>
    <xf numFmtId="178" fontId="15" fillId="0" borderId="13" xfId="0" applyNumberFormat="1" applyFont="1" applyFill="1" applyBorder="1" applyAlignment="1" applyProtection="1">
      <alignment horizontal="right" vertical="center"/>
      <protection/>
    </xf>
    <xf numFmtId="178" fontId="15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40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" fontId="8" fillId="0" borderId="13" xfId="0" applyNumberFormat="1" applyFont="1" applyBorder="1" applyAlignment="1" applyProtection="1">
      <alignment horizontal="center"/>
      <protection/>
    </xf>
    <xf numFmtId="1" fontId="8" fillId="0" borderId="23" xfId="0" applyNumberFormat="1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178" fontId="8" fillId="0" borderId="42" xfId="0" applyNumberFormat="1" applyFont="1" applyBorder="1" applyAlignment="1" applyProtection="1">
      <alignment horizontal="right"/>
      <protection/>
    </xf>
    <xf numFmtId="2" fontId="8" fillId="34" borderId="75" xfId="0" applyNumberFormat="1" applyFont="1" applyFill="1" applyBorder="1" applyAlignment="1" applyProtection="1">
      <alignment horizontal="center"/>
      <protection/>
    </xf>
    <xf numFmtId="2" fontId="8" fillId="34" borderId="23" xfId="0" applyNumberFormat="1" applyFont="1" applyFill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78" fontId="4" fillId="38" borderId="75" xfId="0" applyNumberFormat="1" applyFont="1" applyFill="1" applyBorder="1" applyAlignment="1" applyProtection="1">
      <alignment horizontal="right" vertical="center"/>
      <protection/>
    </xf>
    <xf numFmtId="178" fontId="4" fillId="38" borderId="15" xfId="0" applyNumberFormat="1" applyFont="1" applyFill="1" applyBorder="1" applyAlignment="1" applyProtection="1">
      <alignment horizontal="right" vertical="center"/>
      <protection/>
    </xf>
    <xf numFmtId="2" fontId="8" fillId="34" borderId="62" xfId="0" applyNumberFormat="1" applyFont="1" applyFill="1" applyBorder="1" applyAlignment="1" applyProtection="1">
      <alignment horizontal="center"/>
      <protection/>
    </xf>
    <xf numFmtId="2" fontId="8" fillId="34" borderId="61" xfId="0" applyNumberFormat="1" applyFont="1" applyFill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0" fontId="15" fillId="35" borderId="37" xfId="0" applyFont="1" applyFill="1" applyBorder="1" applyAlignment="1" applyProtection="1">
      <alignment horizontal="left" vertical="center"/>
      <protection/>
    </xf>
    <xf numFmtId="0" fontId="15" fillId="35" borderId="16" xfId="0" applyFont="1" applyFill="1" applyBorder="1" applyAlignment="1" applyProtection="1">
      <alignment horizontal="left" vertical="center"/>
      <protection/>
    </xf>
    <xf numFmtId="0" fontId="15" fillId="35" borderId="14" xfId="0" applyFont="1" applyFill="1" applyBorder="1" applyAlignment="1" applyProtection="1">
      <alignment horizontal="left" vertical="center"/>
      <protection/>
    </xf>
    <xf numFmtId="0" fontId="15" fillId="35" borderId="15" xfId="0" applyFont="1" applyFill="1" applyBorder="1" applyAlignment="1" applyProtection="1">
      <alignment horizontal="left" vertical="center"/>
      <protection/>
    </xf>
    <xf numFmtId="0" fontId="8" fillId="30" borderId="26" xfId="0" applyFont="1" applyFill="1" applyBorder="1" applyAlignment="1" applyProtection="1">
      <alignment horizontal="center" vertical="center" wrapText="1"/>
      <protection/>
    </xf>
    <xf numFmtId="0" fontId="8" fillId="30" borderId="44" xfId="0" applyFont="1" applyFill="1" applyBorder="1" applyAlignment="1" applyProtection="1">
      <alignment horizontal="center" vertical="center" wrapText="1"/>
      <protection/>
    </xf>
    <xf numFmtId="0" fontId="8" fillId="30" borderId="27" xfId="0" applyFont="1" applyFill="1" applyBorder="1" applyAlignment="1" applyProtection="1">
      <alignment horizontal="center" vertical="center" wrapText="1"/>
      <protection/>
    </xf>
    <xf numFmtId="0" fontId="8" fillId="34" borderId="62" xfId="0" applyFont="1" applyFill="1" applyBorder="1" applyAlignment="1" applyProtection="1">
      <alignment horizontal="center" vertical="center" wrapText="1"/>
      <protection/>
    </xf>
    <xf numFmtId="0" fontId="8" fillId="34" borderId="61" xfId="0" applyFont="1" applyFill="1" applyBorder="1" applyAlignment="1" applyProtection="1">
      <alignment horizontal="center" vertical="center" wrapText="1"/>
      <protection/>
    </xf>
    <xf numFmtId="0" fontId="21" fillId="39" borderId="40" xfId="0" applyFont="1" applyFill="1" applyBorder="1" applyAlignment="1" applyProtection="1">
      <alignment horizontal="center" vertical="center"/>
      <protection locked="0"/>
    </xf>
    <xf numFmtId="0" fontId="21" fillId="39" borderId="20" xfId="0" applyFont="1" applyFill="1" applyBorder="1" applyAlignment="1" applyProtection="1">
      <alignment horizontal="center" vertical="center"/>
      <protection locked="0"/>
    </xf>
    <xf numFmtId="0" fontId="21" fillId="39" borderId="4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wrapText="1"/>
      <protection/>
    </xf>
    <xf numFmtId="0" fontId="15" fillId="0" borderId="16" xfId="0" applyFont="1" applyBorder="1" applyAlignment="1" applyProtection="1">
      <alignment wrapText="1"/>
      <protection/>
    </xf>
    <xf numFmtId="2" fontId="8" fillId="0" borderId="40" xfId="0" applyNumberFormat="1" applyFont="1" applyFill="1" applyBorder="1" applyAlignment="1" applyProtection="1">
      <alignment horizontal="center" vertical="center"/>
      <protection/>
    </xf>
    <xf numFmtId="2" fontId="8" fillId="0" borderId="42" xfId="0" applyNumberFormat="1" applyFont="1" applyFill="1" applyBorder="1" applyAlignment="1" applyProtection="1">
      <alignment horizontal="center" vertical="center"/>
      <protection/>
    </xf>
    <xf numFmtId="2" fontId="9" fillId="0" borderId="40" xfId="0" applyNumberFormat="1" applyFont="1" applyBorder="1" applyAlignment="1" applyProtection="1">
      <alignment horizontal="center" vertical="center"/>
      <protection locked="0"/>
    </xf>
    <xf numFmtId="2" fontId="9" fillId="0" borderId="42" xfId="0" applyNumberFormat="1" applyFont="1" applyBorder="1" applyAlignment="1" applyProtection="1">
      <alignment horizontal="center" vertical="center"/>
      <protection locked="0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2" fontId="8" fillId="34" borderId="21" xfId="0" applyNumberFormat="1" applyFont="1" applyFill="1" applyBorder="1" applyAlignment="1" applyProtection="1">
      <alignment horizontal="center"/>
      <protection/>
    </xf>
    <xf numFmtId="2" fontId="8" fillId="34" borderId="22" xfId="0" applyNumberFormat="1" applyFont="1" applyFill="1" applyBorder="1" applyAlignment="1" applyProtection="1">
      <alignment horizontal="center"/>
      <protection/>
    </xf>
    <xf numFmtId="2" fontId="8" fillId="34" borderId="37" xfId="0" applyNumberFormat="1" applyFont="1" applyFill="1" applyBorder="1" applyAlignment="1" applyProtection="1">
      <alignment horizontal="center"/>
      <protection/>
    </xf>
    <xf numFmtId="2" fontId="8" fillId="34" borderId="16" xfId="0" applyNumberFormat="1" applyFont="1" applyFill="1" applyBorder="1" applyAlignment="1" applyProtection="1">
      <alignment horizontal="center"/>
      <protection/>
    </xf>
    <xf numFmtId="2" fontId="8" fillId="34" borderId="0" xfId="0" applyNumberFormat="1" applyFont="1" applyFill="1" applyBorder="1" applyAlignment="1" applyProtection="1">
      <alignment horizontal="center"/>
      <protection/>
    </xf>
    <xf numFmtId="2" fontId="8" fillId="34" borderId="60" xfId="0" applyNumberFormat="1" applyFont="1" applyFill="1" applyBorder="1" applyAlignment="1" applyProtection="1">
      <alignment horizontal="center"/>
      <protection/>
    </xf>
    <xf numFmtId="2" fontId="8" fillId="34" borderId="43" xfId="0" applyNumberFormat="1" applyFont="1" applyFill="1" applyBorder="1" applyAlignment="1" applyProtection="1">
      <alignment horizontal="center"/>
      <protection/>
    </xf>
    <xf numFmtId="178" fontId="28" fillId="38" borderId="75" xfId="0" applyNumberFormat="1" applyFont="1" applyFill="1" applyBorder="1" applyAlignment="1" applyProtection="1">
      <alignment horizontal="right" vertical="center"/>
      <protection locked="0"/>
    </xf>
    <xf numFmtId="178" fontId="28" fillId="38" borderId="15" xfId="0" applyNumberFormat="1" applyFont="1" applyFill="1" applyBorder="1" applyAlignment="1" applyProtection="1">
      <alignment horizontal="right" vertical="center"/>
      <protection locked="0"/>
    </xf>
    <xf numFmtId="178" fontId="15" fillId="38" borderId="75" xfId="0" applyNumberFormat="1" applyFont="1" applyFill="1" applyBorder="1" applyAlignment="1" applyProtection="1">
      <alignment horizontal="right" vertical="center"/>
      <protection/>
    </xf>
    <xf numFmtId="178" fontId="15" fillId="38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D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180975</xdr:rowOff>
    </xdr:from>
    <xdr:to>
      <xdr:col>6</xdr:col>
      <xdr:colOff>47625</xdr:colOff>
      <xdr:row>5</xdr:row>
      <xdr:rowOff>161925</xdr:rowOff>
    </xdr:to>
    <xdr:pic>
      <xdr:nvPicPr>
        <xdr:cNvPr id="1" name="Grafik 4" descr="Logo+B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2695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4"/>
  <sheetViews>
    <sheetView tabSelected="1" zoomScale="130" zoomScaleNormal="130" zoomScalePageLayoutView="0" workbookViewId="0" topLeftCell="A46">
      <selection activeCell="C52" sqref="C52:F52"/>
    </sheetView>
  </sheetViews>
  <sheetFormatPr defaultColWidth="11.421875" defaultRowHeight="15" customHeight="1"/>
  <cols>
    <col min="1" max="1" width="14.57421875" style="6" customWidth="1"/>
    <col min="2" max="2" width="9.00390625" style="6" customWidth="1"/>
    <col min="3" max="3" width="4.7109375" style="19" customWidth="1"/>
    <col min="4" max="4" width="4.7109375" style="6" customWidth="1"/>
    <col min="5" max="6" width="5.28125" style="6" customWidth="1"/>
    <col min="7" max="7" width="4.7109375" style="6" customWidth="1"/>
    <col min="8" max="8" width="5.421875" style="6" customWidth="1"/>
    <col min="9" max="11" width="5.28125" style="6" customWidth="1"/>
    <col min="12" max="13" width="5.421875" style="6" customWidth="1"/>
    <col min="14" max="14" width="4.7109375" style="6" customWidth="1"/>
    <col min="15" max="16" width="5.421875" style="6" customWidth="1"/>
    <col min="17" max="17" width="5.421875" style="19" customWidth="1"/>
    <col min="18" max="18" width="5.7109375" style="6" customWidth="1"/>
    <col min="19" max="26" width="11.421875" style="6" customWidth="1"/>
    <col min="27" max="27" width="15.421875" style="6" customWidth="1"/>
    <col min="28" max="16384" width="11.421875" style="6" customWidth="1"/>
  </cols>
  <sheetData>
    <row r="1" ht="15" customHeight="1">
      <c r="L1" s="141" t="s">
        <v>119</v>
      </c>
    </row>
    <row r="2" ht="15" customHeight="1">
      <c r="L2" s="142" t="s">
        <v>120</v>
      </c>
    </row>
    <row r="4" ht="15" customHeight="1">
      <c r="L4" s="7" t="s">
        <v>149</v>
      </c>
    </row>
    <row r="5" ht="15" customHeight="1">
      <c r="L5" s="7" t="s">
        <v>121</v>
      </c>
    </row>
    <row r="9" ht="15" customHeight="1" thickBot="1"/>
    <row r="10" spans="1:18" ht="24" customHeight="1" thickBot="1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 t="s">
        <v>1</v>
      </c>
      <c r="O10" s="13"/>
      <c r="P10" s="13"/>
      <c r="Q10" s="15"/>
      <c r="R10" s="16"/>
    </row>
    <row r="11" spans="3:27" s="4" customFormat="1" ht="29.25" customHeight="1">
      <c r="C11" s="5"/>
      <c r="Q11" s="5"/>
      <c r="Z11" s="6"/>
      <c r="AA11" s="6"/>
    </row>
    <row r="12" spans="1:27" s="4" customFormat="1" ht="15" customHeight="1">
      <c r="A12" s="113" t="s">
        <v>2</v>
      </c>
      <c r="B12" s="509" t="s">
        <v>217</v>
      </c>
      <c r="C12" s="509"/>
      <c r="D12" s="509"/>
      <c r="E12" s="413" t="s">
        <v>7</v>
      </c>
      <c r="F12" s="413"/>
      <c r="G12" s="421" t="s">
        <v>7</v>
      </c>
      <c r="H12" s="421"/>
      <c r="I12" s="421"/>
      <c r="J12" s="421"/>
      <c r="K12" s="17" t="s">
        <v>207</v>
      </c>
      <c r="L12" s="421" t="s">
        <v>215</v>
      </c>
      <c r="M12" s="421"/>
      <c r="N12" s="421"/>
      <c r="O12" s="17"/>
      <c r="P12" s="116" t="s">
        <v>3</v>
      </c>
      <c r="Q12" s="117">
        <v>0</v>
      </c>
      <c r="R12" s="17" t="s">
        <v>4</v>
      </c>
      <c r="Y12" s="206"/>
      <c r="Z12" s="185" t="s">
        <v>80</v>
      </c>
      <c r="AA12" s="185" t="s">
        <v>81</v>
      </c>
    </row>
    <row r="13" spans="1:27" s="4" customFormat="1" ht="15" customHeight="1">
      <c r="A13" s="113" t="s">
        <v>94</v>
      </c>
      <c r="B13" s="207" t="s">
        <v>218</v>
      </c>
      <c r="C13" s="114"/>
      <c r="E13" s="413" t="s">
        <v>8</v>
      </c>
      <c r="F13" s="413"/>
      <c r="G13" s="421" t="s">
        <v>8</v>
      </c>
      <c r="H13" s="421"/>
      <c r="I13" s="421"/>
      <c r="J13" s="421"/>
      <c r="K13" s="17" t="s">
        <v>86</v>
      </c>
      <c r="L13" s="421" t="s">
        <v>216</v>
      </c>
      <c r="M13" s="421"/>
      <c r="N13" s="421"/>
      <c r="O13" s="17"/>
      <c r="P13" s="116" t="s">
        <v>5</v>
      </c>
      <c r="Q13" s="140">
        <v>0</v>
      </c>
      <c r="R13" s="17" t="s">
        <v>4</v>
      </c>
      <c r="Y13" s="206"/>
      <c r="Z13" s="210"/>
      <c r="AA13" s="211"/>
    </row>
    <row r="14" spans="1:27" s="4" customFormat="1" ht="15" customHeight="1" thickBot="1">
      <c r="A14" s="17"/>
      <c r="B14" s="17"/>
      <c r="C14" s="17"/>
      <c r="E14" s="413" t="s">
        <v>9</v>
      </c>
      <c r="F14" s="413"/>
      <c r="G14" s="421" t="s">
        <v>9</v>
      </c>
      <c r="H14" s="421"/>
      <c r="I14" s="421"/>
      <c r="J14" s="421"/>
      <c r="K14" s="118"/>
      <c r="L14" s="144"/>
      <c r="M14" s="115"/>
      <c r="N14" s="115"/>
      <c r="O14" s="17"/>
      <c r="P14" s="116" t="s">
        <v>6</v>
      </c>
      <c r="Q14" s="184">
        <f>SUM(Q12:Q13)</f>
        <v>0</v>
      </c>
      <c r="R14" s="17" t="s">
        <v>4</v>
      </c>
      <c r="Y14" s="206"/>
      <c r="Z14" s="6"/>
      <c r="AA14" s="211"/>
    </row>
    <row r="15" spans="1:27" s="4" customFormat="1" ht="15" customHeight="1" thickTop="1">
      <c r="A15" s="17"/>
      <c r="B15" s="17"/>
      <c r="C15" s="114"/>
      <c r="E15" s="413" t="s">
        <v>10</v>
      </c>
      <c r="F15" s="413"/>
      <c r="G15" s="327" t="s">
        <v>214</v>
      </c>
      <c r="H15" s="327"/>
      <c r="I15" s="327"/>
      <c r="J15" s="327"/>
      <c r="K15" s="118"/>
      <c r="L15" s="145"/>
      <c r="M15" s="115"/>
      <c r="N15" s="115"/>
      <c r="O15" s="17"/>
      <c r="P15" s="17"/>
      <c r="Q15" s="111"/>
      <c r="R15" s="17"/>
      <c r="Y15" s="206"/>
      <c r="Z15" s="6"/>
      <c r="AA15" s="211"/>
    </row>
    <row r="16" spans="1:27" s="4" customFormat="1" ht="15" customHeight="1">
      <c r="A16" s="17"/>
      <c r="B16" s="17"/>
      <c r="C16" s="114"/>
      <c r="D16" s="115"/>
      <c r="E16" s="115"/>
      <c r="F16" s="115"/>
      <c r="G16" s="115"/>
      <c r="H16" s="115"/>
      <c r="I16" s="17"/>
      <c r="J16" s="17"/>
      <c r="K16" s="118"/>
      <c r="L16" s="145"/>
      <c r="M16" s="115"/>
      <c r="N16" s="115"/>
      <c r="O16" s="17"/>
      <c r="P16" s="116"/>
      <c r="Q16" s="143"/>
      <c r="R16" s="17"/>
      <c r="Y16" s="206"/>
      <c r="Z16" s="6"/>
      <c r="AA16" s="211"/>
    </row>
    <row r="17" spans="1:27" s="4" customFormat="1" ht="15" customHeight="1">
      <c r="A17" s="112"/>
      <c r="B17"/>
      <c r="C17" s="114"/>
      <c r="D17" s="115"/>
      <c r="E17" s="115"/>
      <c r="F17" s="115"/>
      <c r="G17" s="115"/>
      <c r="H17" s="115"/>
      <c r="I17" s="413" t="s">
        <v>82</v>
      </c>
      <c r="J17" s="413"/>
      <c r="K17" s="413"/>
      <c r="L17" s="413"/>
      <c r="M17" s="413"/>
      <c r="N17" s="414"/>
      <c r="O17" s="488" t="s">
        <v>150</v>
      </c>
      <c r="P17" s="489"/>
      <c r="Q17" s="489"/>
      <c r="R17" s="490"/>
      <c r="Y17" s="185"/>
      <c r="Z17" s="6"/>
      <c r="AA17" s="6"/>
    </row>
    <row r="18" spans="1:25" ht="15" customHeight="1">
      <c r="A18" s="7"/>
      <c r="B18" s="7"/>
      <c r="C18" s="7"/>
      <c r="D18" s="7"/>
      <c r="E18" s="7"/>
      <c r="F18" s="7"/>
      <c r="G18" s="7"/>
      <c r="H18" s="7"/>
      <c r="I18" s="7"/>
      <c r="K18" s="7"/>
      <c r="M18" s="10"/>
      <c r="N18" s="18"/>
      <c r="T18" s="7"/>
      <c r="U18" s="7"/>
      <c r="V18" s="7"/>
      <c r="W18" s="7"/>
      <c r="X18" s="7"/>
      <c r="Y18" s="185"/>
    </row>
    <row r="19" spans="1:28" ht="15" customHeight="1">
      <c r="A19" s="7"/>
      <c r="B19" s="7"/>
      <c r="C19" s="7"/>
      <c r="D19" s="7"/>
      <c r="E19" s="7"/>
      <c r="F19" s="7"/>
      <c r="G19" s="7"/>
      <c r="H19" s="7"/>
      <c r="I19" s="7"/>
      <c r="K19" s="7"/>
      <c r="M19" s="10"/>
      <c r="N19" s="18"/>
      <c r="T19" s="7"/>
      <c r="U19" s="7"/>
      <c r="V19" s="7"/>
      <c r="W19" s="7"/>
      <c r="X19" s="212"/>
      <c r="Y19" s="185"/>
      <c r="Z19" s="202" t="s">
        <v>82</v>
      </c>
      <c r="AA19" s="202" t="s">
        <v>87</v>
      </c>
      <c r="AB19" s="202" t="s">
        <v>156</v>
      </c>
    </row>
    <row r="20" spans="1:28" ht="18">
      <c r="A20" s="134" t="s">
        <v>45</v>
      </c>
      <c r="B20" s="28"/>
      <c r="C20" s="29"/>
      <c r="D20" s="28"/>
      <c r="E20" s="28"/>
      <c r="F20" s="28"/>
      <c r="G20" s="28"/>
      <c r="H20" s="28"/>
      <c r="I20" s="28"/>
      <c r="J20" s="78"/>
      <c r="K20" s="78"/>
      <c r="L20" s="78"/>
      <c r="M20" s="78"/>
      <c r="N20" s="79"/>
      <c r="O20" s="80"/>
      <c r="P20" s="81"/>
      <c r="Q20" s="82"/>
      <c r="T20" s="7"/>
      <c r="U20" s="7"/>
      <c r="V20" s="7"/>
      <c r="W20" s="7"/>
      <c r="X20" s="212"/>
      <c r="Y20" s="185"/>
      <c r="Z20" s="203" t="s">
        <v>150</v>
      </c>
      <c r="AA20" s="185">
        <v>2.5</v>
      </c>
      <c r="AB20" s="201">
        <v>5</v>
      </c>
    </row>
    <row r="21" spans="1:28" ht="15" customHeight="1">
      <c r="A21" s="6" t="s">
        <v>122</v>
      </c>
      <c r="K21" s="84"/>
      <c r="L21" s="84"/>
      <c r="M21" s="7"/>
      <c r="N21" s="6" t="s">
        <v>46</v>
      </c>
      <c r="P21" s="28"/>
      <c r="Q21" s="151">
        <f>IF(O17=Z20,AB20,IF(O17=Z21,AB21,IF(O17=Z22,AB22,IF(O17=Z23,AB23,AB24))))</f>
        <v>5</v>
      </c>
      <c r="T21" s="7"/>
      <c r="U21" s="7"/>
      <c r="V21" s="7"/>
      <c r="W21" s="7"/>
      <c r="X21" s="212"/>
      <c r="Y21" s="185"/>
      <c r="Z21" s="203" t="s">
        <v>83</v>
      </c>
      <c r="AA21" s="185">
        <v>2.1</v>
      </c>
      <c r="AB21" s="201">
        <v>5</v>
      </c>
    </row>
    <row r="22" spans="1:28" ht="15" customHeight="1">
      <c r="A22" s="6" t="s">
        <v>132</v>
      </c>
      <c r="K22" s="61"/>
      <c r="L22" s="61"/>
      <c r="M22" s="7"/>
      <c r="N22" s="6" t="s">
        <v>47</v>
      </c>
      <c r="P22" s="28"/>
      <c r="Q22" s="152">
        <f>ROUND(L159/12*Q21*2,-1)/2</f>
        <v>0</v>
      </c>
      <c r="T22" s="7"/>
      <c r="U22" s="7"/>
      <c r="V22" s="7"/>
      <c r="W22" s="7"/>
      <c r="X22" s="212"/>
      <c r="Y22" s="185"/>
      <c r="Z22" s="203" t="s">
        <v>84</v>
      </c>
      <c r="AA22" s="185">
        <v>1.8</v>
      </c>
      <c r="AB22" s="201">
        <v>6</v>
      </c>
    </row>
    <row r="23" spans="1:28" ht="15" customHeight="1">
      <c r="A23" s="6" t="s">
        <v>213</v>
      </c>
      <c r="K23" s="61"/>
      <c r="L23" s="61"/>
      <c r="M23" s="7"/>
      <c r="N23" s="6" t="s">
        <v>47</v>
      </c>
      <c r="P23" s="133"/>
      <c r="Q23" s="205">
        <v>0</v>
      </c>
      <c r="R23" s="185">
        <f>IF(G80&gt;0,Q23,0)</f>
        <v>0</v>
      </c>
      <c r="T23" s="7"/>
      <c r="U23" s="7"/>
      <c r="V23" s="7"/>
      <c r="W23" s="7"/>
      <c r="X23" s="212"/>
      <c r="Y23" s="185"/>
      <c r="Z23" s="203" t="s">
        <v>85</v>
      </c>
      <c r="AA23" s="204">
        <v>1.4</v>
      </c>
      <c r="AB23" s="201">
        <v>6</v>
      </c>
    </row>
    <row r="24" spans="1:28" ht="15" customHeight="1">
      <c r="A24" s="6" t="s">
        <v>123</v>
      </c>
      <c r="K24" s="85"/>
      <c r="L24" s="85"/>
      <c r="M24" s="7"/>
      <c r="N24" s="6" t="s">
        <v>47</v>
      </c>
      <c r="P24" s="31"/>
      <c r="Q24" s="153">
        <f>N170</f>
        <v>0</v>
      </c>
      <c r="T24" s="7"/>
      <c r="U24" s="7"/>
      <c r="V24" s="7"/>
      <c r="W24" s="7"/>
      <c r="X24" s="212"/>
      <c r="Y24" s="185"/>
      <c r="Z24" s="203" t="s">
        <v>154</v>
      </c>
      <c r="AA24" s="185">
        <v>1.2</v>
      </c>
      <c r="AB24" s="201">
        <v>6</v>
      </c>
    </row>
    <row r="25" spans="1:28" ht="15" customHeight="1">
      <c r="A25" s="6" t="str">
        <f>IF(Q22-R23-Q24&gt;0,"Fehlendes Grubenvolumen vor Neubau","Reserve Güllelagerraum vor Neubau")</f>
        <v>Reserve Güllelagerraum vor Neubau</v>
      </c>
      <c r="K25" s="85"/>
      <c r="L25" s="85"/>
      <c r="M25" s="7"/>
      <c r="N25" s="6" t="s">
        <v>47</v>
      </c>
      <c r="P25" s="28"/>
      <c r="Q25" s="152">
        <f>ABS(Q22+R23-Q24)</f>
        <v>0</v>
      </c>
      <c r="T25" s="7"/>
      <c r="U25" s="7"/>
      <c r="V25" s="7"/>
      <c r="W25" s="7"/>
      <c r="X25" s="212"/>
      <c r="Y25" s="185"/>
      <c r="Z25" s="203" t="s">
        <v>155</v>
      </c>
      <c r="AA25" s="185">
        <v>1</v>
      </c>
      <c r="AB25" s="201">
        <v>6</v>
      </c>
    </row>
    <row r="26" spans="1:25" ht="15" customHeight="1">
      <c r="A26" s="6" t="s">
        <v>124</v>
      </c>
      <c r="K26" s="85"/>
      <c r="L26" s="85"/>
      <c r="M26" s="7"/>
      <c r="N26" s="6" t="s">
        <v>47</v>
      </c>
      <c r="P26" s="31"/>
      <c r="Q26" s="153">
        <f>O174+O175</f>
        <v>0</v>
      </c>
      <c r="T26" s="7"/>
      <c r="U26" s="7"/>
      <c r="V26" s="7"/>
      <c r="W26" s="7"/>
      <c r="X26" s="7"/>
      <c r="Y26" s="185"/>
    </row>
    <row r="27" spans="1:24" ht="15" customHeight="1" thickBot="1">
      <c r="A27" s="62" t="str">
        <f>IF(Q24+Q26&gt;Q22+R23,"Reserve Güllelagerraum nach Neubau","Fehlvolumen Güllelagerraum nach Neubau")</f>
        <v>Fehlvolumen Güllelagerraum nach Neubau</v>
      </c>
      <c r="K27" s="85"/>
      <c r="L27" s="85"/>
      <c r="M27" s="7"/>
      <c r="N27" s="86" t="s">
        <v>47</v>
      </c>
      <c r="P27" s="24"/>
      <c r="Q27" s="154">
        <f>ABS(Q22+R23-Q24-Q26)</f>
        <v>0</v>
      </c>
      <c r="T27" s="7"/>
      <c r="U27" s="7"/>
      <c r="V27" s="7"/>
      <c r="W27" s="7"/>
      <c r="X27" s="7"/>
    </row>
    <row r="28" spans="13:24" ht="15" customHeight="1">
      <c r="M28" s="7"/>
      <c r="T28" s="7"/>
      <c r="U28" s="7"/>
      <c r="V28" s="7"/>
      <c r="W28" s="7"/>
      <c r="X28" s="7"/>
    </row>
    <row r="29" spans="1:24" ht="18">
      <c r="A29" s="134" t="s">
        <v>49</v>
      </c>
      <c r="B29" s="28"/>
      <c r="C29" s="29"/>
      <c r="D29" s="28"/>
      <c r="E29" s="28"/>
      <c r="F29" s="28"/>
      <c r="G29" s="28"/>
      <c r="H29" s="28"/>
      <c r="I29" s="28"/>
      <c r="J29" s="78"/>
      <c r="K29" s="78"/>
      <c r="L29" s="78"/>
      <c r="M29" s="78"/>
      <c r="N29" s="79"/>
      <c r="O29" s="80"/>
      <c r="P29" s="81"/>
      <c r="Q29" s="82"/>
      <c r="T29" s="7"/>
      <c r="U29" s="7"/>
      <c r="V29" s="7"/>
      <c r="W29" s="7"/>
      <c r="X29" s="7"/>
    </row>
    <row r="30" spans="1:24" ht="15" customHeight="1">
      <c r="A30" s="6" t="s">
        <v>50</v>
      </c>
      <c r="K30" s="84"/>
      <c r="L30" s="84"/>
      <c r="M30" s="7"/>
      <c r="N30" s="6" t="s">
        <v>46</v>
      </c>
      <c r="P30" s="28"/>
      <c r="Q30" s="133">
        <v>6</v>
      </c>
      <c r="T30" s="7"/>
      <c r="U30" s="7"/>
      <c r="V30" s="7"/>
      <c r="W30" s="7"/>
      <c r="X30" s="7"/>
    </row>
    <row r="31" spans="1:24" ht="15" customHeight="1">
      <c r="A31" s="6" t="s">
        <v>51</v>
      </c>
      <c r="K31" s="61"/>
      <c r="L31" s="61"/>
      <c r="M31" s="7"/>
      <c r="N31" s="6" t="s">
        <v>52</v>
      </c>
      <c r="P31" s="28"/>
      <c r="Q31" s="155">
        <f>ROUND(N159*0.4*2,-1)/2</f>
        <v>0</v>
      </c>
      <c r="T31" s="7"/>
      <c r="U31" s="7"/>
      <c r="V31" s="7"/>
      <c r="W31" s="7"/>
      <c r="X31" s="7"/>
    </row>
    <row r="32" spans="1:24" ht="15" customHeight="1">
      <c r="A32" s="6" t="s">
        <v>213</v>
      </c>
      <c r="K32" s="61"/>
      <c r="L32" s="61"/>
      <c r="M32" s="7"/>
      <c r="N32" s="6" t="s">
        <v>52</v>
      </c>
      <c r="P32" s="133"/>
      <c r="Q32" s="205">
        <v>0</v>
      </c>
      <c r="R32" s="185">
        <f>IF(G80&gt;0,Q32,0)</f>
        <v>0</v>
      </c>
      <c r="T32" s="7"/>
      <c r="U32" s="7"/>
      <c r="V32" s="7"/>
      <c r="W32" s="7"/>
      <c r="X32" s="7"/>
    </row>
    <row r="33" spans="1:24" ht="15" customHeight="1">
      <c r="A33" s="6" t="s">
        <v>95</v>
      </c>
      <c r="K33" s="61"/>
      <c r="L33" s="61"/>
      <c r="M33" s="7"/>
      <c r="N33" s="6" t="s">
        <v>52</v>
      </c>
      <c r="P33" s="133" t="s">
        <v>96</v>
      </c>
      <c r="Q33" s="156">
        <v>0</v>
      </c>
      <c r="T33" s="7"/>
      <c r="U33" s="7"/>
      <c r="V33" s="7"/>
      <c r="W33" s="7"/>
      <c r="X33" s="7"/>
    </row>
    <row r="34" spans="1:24" ht="15" customHeight="1">
      <c r="A34" s="6" t="s">
        <v>125</v>
      </c>
      <c r="K34" s="85"/>
      <c r="L34" s="85"/>
      <c r="M34" s="7"/>
      <c r="N34" s="6" t="s">
        <v>52</v>
      </c>
      <c r="P34" s="186"/>
      <c r="Q34" s="157">
        <f>O184</f>
        <v>0</v>
      </c>
      <c r="T34" s="7"/>
      <c r="U34" s="7"/>
      <c r="V34" s="7"/>
      <c r="W34" s="7"/>
      <c r="X34" s="7"/>
    </row>
    <row r="35" spans="1:24" ht="15" customHeight="1">
      <c r="A35" s="6" t="str">
        <f>IF(Q31+R32-Q33-Q34&gt;0,"Fehlende Mistplattenfläche vor Neubau","Reserve Mistplattenfläche vor Neubau")</f>
        <v>Reserve Mistplattenfläche vor Neubau</v>
      </c>
      <c r="K35" s="85"/>
      <c r="L35" s="85"/>
      <c r="M35" s="7"/>
      <c r="N35" s="6" t="s">
        <v>52</v>
      </c>
      <c r="P35" s="28"/>
      <c r="Q35" s="155">
        <f>ABS(Q31+R32-Q33-Q34)</f>
        <v>0</v>
      </c>
      <c r="T35" s="7"/>
      <c r="U35" s="7"/>
      <c r="V35" s="7"/>
      <c r="W35" s="7"/>
      <c r="X35" s="7"/>
    </row>
    <row r="36" spans="1:24" ht="15" customHeight="1">
      <c r="A36" s="6" t="s">
        <v>124</v>
      </c>
      <c r="K36" s="85"/>
      <c r="L36" s="85"/>
      <c r="M36" s="7"/>
      <c r="N36" s="6" t="s">
        <v>52</v>
      </c>
      <c r="P36" s="31"/>
      <c r="Q36" s="157">
        <f>O188+O189</f>
        <v>0</v>
      </c>
      <c r="T36" s="7"/>
      <c r="U36" s="7"/>
      <c r="V36" s="7"/>
      <c r="W36" s="7"/>
      <c r="X36" s="7"/>
    </row>
    <row r="37" spans="1:24" ht="15" customHeight="1" thickBot="1">
      <c r="A37" s="62" t="str">
        <f>IF(Q34+Q36&gt;(Q31+R32-Q33),"Reserve Mistlagerplatz nach Neubau","Fehlender Mistlagerplatz nach Neubau")</f>
        <v>Fehlender Mistlagerplatz nach Neubau</v>
      </c>
      <c r="K37" s="85"/>
      <c r="L37" s="85"/>
      <c r="M37" s="7"/>
      <c r="N37" s="86" t="s">
        <v>52</v>
      </c>
      <c r="P37" s="24"/>
      <c r="Q37" s="158">
        <f>ABS(Q31+R32-Q33-Q34-Q36)</f>
        <v>0</v>
      </c>
      <c r="T37" s="7"/>
      <c r="U37" s="7"/>
      <c r="V37" s="7"/>
      <c r="W37" s="7"/>
      <c r="X37" s="7"/>
    </row>
    <row r="38" spans="1:24" ht="15" customHeight="1">
      <c r="A38" s="62"/>
      <c r="K38" s="85"/>
      <c r="L38" s="85"/>
      <c r="M38" s="7"/>
      <c r="N38" s="86"/>
      <c r="P38" s="28"/>
      <c r="Q38" s="108"/>
      <c r="T38" s="7"/>
      <c r="U38" s="7"/>
      <c r="V38" s="7"/>
      <c r="W38" s="7"/>
      <c r="X38" s="7"/>
    </row>
    <row r="39" spans="1:24" ht="15" customHeight="1">
      <c r="A39" s="62"/>
      <c r="K39" s="85"/>
      <c r="L39" s="85"/>
      <c r="M39" s="7"/>
      <c r="N39" s="86"/>
      <c r="P39" s="28"/>
      <c r="Q39" s="29"/>
      <c r="T39" s="7"/>
      <c r="U39" s="7"/>
      <c r="V39" s="7"/>
      <c r="W39" s="7"/>
      <c r="X39" s="7"/>
    </row>
    <row r="40" spans="1:24" ht="18">
      <c r="A40" s="89" t="s">
        <v>42</v>
      </c>
      <c r="K40" s="85"/>
      <c r="L40" s="85"/>
      <c r="M40" s="7"/>
      <c r="N40" s="86"/>
      <c r="P40" s="28"/>
      <c r="Q40" s="29"/>
      <c r="T40" s="7"/>
      <c r="U40" s="7"/>
      <c r="V40" s="7"/>
      <c r="W40" s="7"/>
      <c r="X40" s="7"/>
    </row>
    <row r="41" spans="1:24" ht="15" customHeight="1">
      <c r="A41" s="330" t="s">
        <v>112</v>
      </c>
      <c r="B41" s="331"/>
      <c r="C41" s="438" t="s">
        <v>117</v>
      </c>
      <c r="D41" s="439"/>
      <c r="E41" s="440"/>
      <c r="F41" s="444" t="s">
        <v>118</v>
      </c>
      <c r="G41" s="445"/>
      <c r="H41" s="446"/>
      <c r="L41" s="77"/>
      <c r="M41" s="77"/>
      <c r="N41" s="77"/>
      <c r="O41" s="77"/>
      <c r="P41" s="77"/>
      <c r="Q41" s="77"/>
      <c r="R41" s="77"/>
      <c r="T41" s="7"/>
      <c r="U41" s="7"/>
      <c r="V41" s="7"/>
      <c r="W41" s="7"/>
      <c r="X41" s="7"/>
    </row>
    <row r="42" spans="1:24" ht="15" customHeight="1">
      <c r="A42" s="332"/>
      <c r="B42" s="333"/>
      <c r="C42" s="441"/>
      <c r="D42" s="442"/>
      <c r="E42" s="443"/>
      <c r="F42" s="447"/>
      <c r="G42" s="380"/>
      <c r="H42" s="448"/>
      <c r="L42" s="77"/>
      <c r="M42" s="77"/>
      <c r="N42" s="77"/>
      <c r="O42" s="77"/>
      <c r="P42" s="77"/>
      <c r="Q42" s="77"/>
      <c r="R42" s="77"/>
      <c r="T42" s="7"/>
      <c r="U42" s="7"/>
      <c r="V42" s="7"/>
      <c r="W42" s="7"/>
      <c r="X42" s="7"/>
    </row>
    <row r="43" spans="1:24" ht="15" customHeight="1">
      <c r="A43" s="131" t="s">
        <v>113</v>
      </c>
      <c r="B43" s="130"/>
      <c r="C43" s="384">
        <f>Q22+R23</f>
        <v>0</v>
      </c>
      <c r="D43" s="437"/>
      <c r="E43" s="129" t="s">
        <v>47</v>
      </c>
      <c r="F43" s="384">
        <f>Q31+R32-Q33</f>
        <v>0</v>
      </c>
      <c r="G43" s="385"/>
      <c r="H43" s="130" t="s">
        <v>52</v>
      </c>
      <c r="L43" s="275"/>
      <c r="M43" s="275"/>
      <c r="N43" s="275"/>
      <c r="O43" s="275"/>
      <c r="P43" s="276"/>
      <c r="Q43" s="151"/>
      <c r="R43" s="151"/>
      <c r="T43" s="7"/>
      <c r="U43" s="7"/>
      <c r="V43" s="7"/>
      <c r="W43" s="7"/>
      <c r="X43" s="7"/>
    </row>
    <row r="44" spans="1:24" ht="15" customHeight="1">
      <c r="A44" s="131" t="s">
        <v>114</v>
      </c>
      <c r="B44" s="130"/>
      <c r="C44" s="384">
        <f>Q24</f>
        <v>0</v>
      </c>
      <c r="D44" s="437"/>
      <c r="E44" s="129" t="s">
        <v>47</v>
      </c>
      <c r="F44" s="384">
        <f>Q34</f>
        <v>0</v>
      </c>
      <c r="G44" s="385"/>
      <c r="H44" s="130" t="s">
        <v>52</v>
      </c>
      <c r="L44" s="275"/>
      <c r="M44" s="275"/>
      <c r="N44" s="275"/>
      <c r="O44" s="275"/>
      <c r="P44" s="276"/>
      <c r="Q44" s="151"/>
      <c r="R44" s="151"/>
      <c r="T44" s="7"/>
      <c r="U44" s="7"/>
      <c r="V44" s="7"/>
      <c r="W44" s="7"/>
      <c r="X44" s="7"/>
    </row>
    <row r="45" spans="1:24" ht="15" customHeight="1">
      <c r="A45" s="131" t="s">
        <v>115</v>
      </c>
      <c r="B45" s="130"/>
      <c r="C45" s="384">
        <f>Q26</f>
        <v>0</v>
      </c>
      <c r="D45" s="437"/>
      <c r="E45" s="129" t="s">
        <v>47</v>
      </c>
      <c r="F45" s="384">
        <f>Q36</f>
        <v>0</v>
      </c>
      <c r="G45" s="385"/>
      <c r="H45" s="130" t="s">
        <v>52</v>
      </c>
      <c r="L45" s="275"/>
      <c r="M45" s="275"/>
      <c r="N45" s="275"/>
      <c r="O45" s="275"/>
      <c r="P45" s="276"/>
      <c r="Q45" s="28"/>
      <c r="R45" s="28"/>
      <c r="T45" s="7"/>
      <c r="U45" s="7"/>
      <c r="V45" s="7"/>
      <c r="W45" s="7"/>
      <c r="X45" s="7"/>
    </row>
    <row r="46" spans="1:24" ht="15" customHeight="1">
      <c r="A46" s="128" t="s">
        <v>116</v>
      </c>
      <c r="B46" s="9"/>
      <c r="C46" s="384">
        <f>C44+C45</f>
        <v>0</v>
      </c>
      <c r="D46" s="437"/>
      <c r="E46" s="129" t="s">
        <v>47</v>
      </c>
      <c r="F46" s="384">
        <f>F44+F45</f>
        <v>0</v>
      </c>
      <c r="G46" s="385"/>
      <c r="H46" s="9" t="s">
        <v>52</v>
      </c>
      <c r="L46" s="275"/>
      <c r="M46" s="275"/>
      <c r="N46" s="275"/>
      <c r="O46" s="275"/>
      <c r="P46" s="276"/>
      <c r="Q46" s="28"/>
      <c r="R46" s="28"/>
      <c r="T46" s="7"/>
      <c r="U46" s="7"/>
      <c r="V46" s="7"/>
      <c r="W46" s="7"/>
      <c r="X46" s="7"/>
    </row>
    <row r="47" spans="1:24" ht="15" customHeight="1">
      <c r="A47" s="132"/>
      <c r="B47" s="28"/>
      <c r="C47" s="133"/>
      <c r="D47" s="133"/>
      <c r="E47" s="127"/>
      <c r="F47" s="127"/>
      <c r="G47" s="127"/>
      <c r="H47" s="28"/>
      <c r="Q47" s="6"/>
      <c r="T47" s="7"/>
      <c r="U47" s="7"/>
      <c r="V47" s="7"/>
      <c r="W47" s="7"/>
      <c r="X47" s="7"/>
    </row>
    <row r="48" spans="1:24" ht="15" customHeight="1">
      <c r="A48" s="132"/>
      <c r="B48" s="28"/>
      <c r="C48" s="133"/>
      <c r="D48" s="133"/>
      <c r="E48" s="127"/>
      <c r="F48" s="127"/>
      <c r="G48" s="127"/>
      <c r="H48" s="28"/>
      <c r="Q48" s="6"/>
      <c r="T48" s="7"/>
      <c r="U48" s="7"/>
      <c r="V48" s="7"/>
      <c r="W48" s="7"/>
      <c r="X48" s="7"/>
    </row>
    <row r="49" spans="1:24" ht="15" customHeight="1">
      <c r="A49" s="132"/>
      <c r="B49" s="28"/>
      <c r="C49" s="133"/>
      <c r="D49" s="133"/>
      <c r="E49" s="127"/>
      <c r="F49" s="127"/>
      <c r="G49" s="127"/>
      <c r="H49" s="28"/>
      <c r="Q49" s="6"/>
      <c r="T49" s="7"/>
      <c r="U49" s="7"/>
      <c r="V49" s="7"/>
      <c r="W49" s="7"/>
      <c r="X49" s="7"/>
    </row>
    <row r="50" spans="1:24" ht="15" customHeight="1">
      <c r="A50" s="132"/>
      <c r="B50" s="28"/>
      <c r="C50" s="133"/>
      <c r="D50" s="133"/>
      <c r="E50" s="127"/>
      <c r="F50" s="127"/>
      <c r="G50" s="127"/>
      <c r="H50" s="28"/>
      <c r="Q50" s="6"/>
      <c r="T50" s="7"/>
      <c r="U50" s="7"/>
      <c r="V50" s="7"/>
      <c r="W50" s="7"/>
      <c r="X50" s="7"/>
    </row>
    <row r="51" spans="1:24" ht="15" customHeight="1">
      <c r="A51" s="132"/>
      <c r="B51" s="28"/>
      <c r="C51" s="133"/>
      <c r="D51" s="133"/>
      <c r="E51" s="127"/>
      <c r="F51" s="127"/>
      <c r="G51" s="127"/>
      <c r="H51" s="28"/>
      <c r="Q51" s="6"/>
      <c r="T51" s="7"/>
      <c r="U51" s="7"/>
      <c r="V51" s="7"/>
      <c r="W51" s="7"/>
      <c r="X51" s="7"/>
    </row>
    <row r="52" spans="1:24" ht="15" customHeight="1">
      <c r="A52" s="62" t="s">
        <v>66</v>
      </c>
      <c r="B52" s="256" t="s">
        <v>180</v>
      </c>
      <c r="C52" s="394">
        <v>42328</v>
      </c>
      <c r="D52" s="394"/>
      <c r="E52" s="394"/>
      <c r="F52" s="394"/>
      <c r="G52" s="28"/>
      <c r="H52" s="28"/>
      <c r="I52" s="28"/>
      <c r="J52" s="62" t="s">
        <v>67</v>
      </c>
      <c r="K52" s="86"/>
      <c r="L52" s="196"/>
      <c r="M52" s="196"/>
      <c r="N52" s="196"/>
      <c r="O52" s="196"/>
      <c r="P52" s="196"/>
      <c r="Q52" s="197"/>
      <c r="R52" s="196"/>
      <c r="T52" s="7"/>
      <c r="U52" s="7"/>
      <c r="V52" s="7"/>
      <c r="W52" s="7"/>
      <c r="X52" s="7"/>
    </row>
    <row r="53" spans="1:24" ht="15" customHeight="1">
      <c r="A53" s="132"/>
      <c r="B53" s="28"/>
      <c r="C53" s="133"/>
      <c r="D53" s="133"/>
      <c r="E53" s="127"/>
      <c r="F53" s="127"/>
      <c r="G53" s="127"/>
      <c r="H53" s="28"/>
      <c r="Q53" s="6"/>
      <c r="T53" s="7"/>
      <c r="U53" s="7"/>
      <c r="V53" s="7"/>
      <c r="W53" s="7"/>
      <c r="X53" s="7"/>
    </row>
    <row r="54" spans="1:24" ht="15" customHeight="1">
      <c r="A54" s="132"/>
      <c r="B54" s="28"/>
      <c r="C54" s="133"/>
      <c r="D54" s="133"/>
      <c r="E54" s="127"/>
      <c r="F54" s="127"/>
      <c r="G54" s="127"/>
      <c r="H54" s="28"/>
      <c r="Q54" s="6"/>
      <c r="T54" s="7"/>
      <c r="U54" s="7"/>
      <c r="V54" s="7"/>
      <c r="W54" s="7"/>
      <c r="X54" s="7"/>
    </row>
    <row r="55" spans="1:24" ht="15" customHeight="1">
      <c r="A55" s="7"/>
      <c r="B55" s="7"/>
      <c r="C55" s="7"/>
      <c r="D55" s="7"/>
      <c r="E55" s="7"/>
      <c r="F55" s="7"/>
      <c r="G55" s="7"/>
      <c r="H55" s="7"/>
      <c r="I55" s="7"/>
      <c r="K55" s="7"/>
      <c r="M55" s="10"/>
      <c r="N55" s="18"/>
      <c r="T55" s="7"/>
      <c r="U55" s="7"/>
      <c r="V55" s="7"/>
      <c r="W55" s="7"/>
      <c r="X55" s="7"/>
    </row>
    <row r="56" spans="1:24" ht="15" customHeight="1">
      <c r="A56" s="7"/>
      <c r="B56" s="7"/>
      <c r="C56" s="7"/>
      <c r="D56" s="7"/>
      <c r="E56" s="7"/>
      <c r="F56" s="7"/>
      <c r="G56" s="7"/>
      <c r="H56" s="7"/>
      <c r="I56" s="7"/>
      <c r="K56" s="7"/>
      <c r="M56" s="10"/>
      <c r="N56" s="18"/>
      <c r="T56" s="7"/>
      <c r="U56" s="7"/>
      <c r="V56" s="7"/>
      <c r="W56" s="7"/>
      <c r="X56" s="7"/>
    </row>
    <row r="57" spans="1:24" ht="15" customHeight="1">
      <c r="A57" s="89" t="s">
        <v>135</v>
      </c>
      <c r="B57" s="7"/>
      <c r="C57" s="7"/>
      <c r="D57" s="7"/>
      <c r="E57" s="7"/>
      <c r="F57" s="7"/>
      <c r="G57" s="7"/>
      <c r="H57" s="7"/>
      <c r="I57" s="7"/>
      <c r="K57" s="7"/>
      <c r="M57" s="10"/>
      <c r="N57" s="18"/>
      <c r="T57" s="7"/>
      <c r="U57" s="7"/>
      <c r="V57" s="7"/>
      <c r="W57" s="7"/>
      <c r="X57" s="7"/>
    </row>
    <row r="58" spans="1:24" ht="15" customHeight="1">
      <c r="A58" s="89"/>
      <c r="B58" s="7"/>
      <c r="C58" s="7"/>
      <c r="D58" s="7"/>
      <c r="E58" s="7"/>
      <c r="F58" s="7"/>
      <c r="G58" s="7"/>
      <c r="H58" s="7"/>
      <c r="I58" s="7"/>
      <c r="K58" s="7"/>
      <c r="M58" s="10"/>
      <c r="N58" s="18"/>
      <c r="T58" s="7"/>
      <c r="U58" s="7"/>
      <c r="V58" s="7"/>
      <c r="W58" s="7"/>
      <c r="X58" s="7"/>
    </row>
    <row r="59" spans="1:24" ht="15" customHeight="1">
      <c r="A59" s="142" t="s">
        <v>177</v>
      </c>
      <c r="B59" s="7"/>
      <c r="C59" s="7"/>
      <c r="D59" s="7"/>
      <c r="E59" s="7"/>
      <c r="F59" s="7"/>
      <c r="G59" s="7"/>
      <c r="H59" s="7"/>
      <c r="I59" s="7"/>
      <c r="K59" s="7"/>
      <c r="M59" s="10"/>
      <c r="N59" s="18"/>
      <c r="T59" s="7"/>
      <c r="U59" s="7"/>
      <c r="V59" s="7"/>
      <c r="W59" s="7"/>
      <c r="X59" s="7"/>
    </row>
    <row r="60" spans="1:24" ht="4.5" customHeight="1" thickBot="1">
      <c r="A60" s="142"/>
      <c r="B60" s="7"/>
      <c r="C60" s="7"/>
      <c r="D60" s="7"/>
      <c r="E60" s="7"/>
      <c r="F60" s="7"/>
      <c r="G60" s="7"/>
      <c r="H60" s="7"/>
      <c r="I60" s="7"/>
      <c r="K60" s="7"/>
      <c r="M60" s="10"/>
      <c r="N60" s="18"/>
      <c r="T60" s="7"/>
      <c r="U60" s="7"/>
      <c r="V60" s="7"/>
      <c r="W60" s="7"/>
      <c r="X60" s="7"/>
    </row>
    <row r="61" spans="1:24" ht="19.5" customHeight="1">
      <c r="A61" s="347" t="s">
        <v>76</v>
      </c>
      <c r="B61" s="348"/>
      <c r="C61" s="369" t="s">
        <v>197</v>
      </c>
      <c r="D61" s="386" t="s">
        <v>69</v>
      </c>
      <c r="E61" s="387"/>
      <c r="F61" s="388"/>
      <c r="G61" s="376" t="s">
        <v>70</v>
      </c>
      <c r="H61" s="377"/>
      <c r="I61" s="377"/>
      <c r="J61" s="377"/>
      <c r="K61" s="377"/>
      <c r="L61" s="377"/>
      <c r="M61" s="378"/>
      <c r="N61" s="386" t="s">
        <v>71</v>
      </c>
      <c r="O61" s="387"/>
      <c r="P61" s="387"/>
      <c r="Q61" s="388"/>
      <c r="R61" s="483" t="s">
        <v>198</v>
      </c>
      <c r="T61" s="7"/>
      <c r="U61" s="7"/>
      <c r="V61" s="7"/>
      <c r="W61" s="7"/>
      <c r="X61" s="7"/>
    </row>
    <row r="62" spans="1:26" ht="19.5" customHeight="1">
      <c r="A62" s="349"/>
      <c r="B62" s="350"/>
      <c r="C62" s="370"/>
      <c r="D62" s="389"/>
      <c r="E62" s="390"/>
      <c r="F62" s="391"/>
      <c r="G62" s="379"/>
      <c r="H62" s="380"/>
      <c r="I62" s="380"/>
      <c r="J62" s="380"/>
      <c r="K62" s="380"/>
      <c r="L62" s="380"/>
      <c r="M62" s="381"/>
      <c r="N62" s="389"/>
      <c r="O62" s="390"/>
      <c r="P62" s="390"/>
      <c r="Q62" s="391"/>
      <c r="R62" s="484"/>
      <c r="T62" s="7"/>
      <c r="U62" s="7"/>
      <c r="V62" s="7"/>
      <c r="W62" s="7"/>
      <c r="X62" s="7"/>
      <c r="Z62" s="10"/>
    </row>
    <row r="63" spans="1:26" ht="19.5" customHeight="1">
      <c r="A63" s="349"/>
      <c r="B63" s="350"/>
      <c r="C63" s="370"/>
      <c r="D63" s="392" t="s">
        <v>73</v>
      </c>
      <c r="E63" s="472" t="s">
        <v>181</v>
      </c>
      <c r="F63" s="471" t="s">
        <v>78</v>
      </c>
      <c r="G63" s="392" t="s">
        <v>73</v>
      </c>
      <c r="H63" s="472" t="s">
        <v>183</v>
      </c>
      <c r="I63" s="465"/>
      <c r="J63" s="472" t="s">
        <v>184</v>
      </c>
      <c r="K63" s="472" t="s">
        <v>78</v>
      </c>
      <c r="L63" s="465" t="s">
        <v>186</v>
      </c>
      <c r="M63" s="393" t="s">
        <v>72</v>
      </c>
      <c r="N63" s="464" t="s">
        <v>73</v>
      </c>
      <c r="O63" s="465" t="s">
        <v>185</v>
      </c>
      <c r="P63" s="465" t="s">
        <v>186</v>
      </c>
      <c r="Q63" s="393" t="s">
        <v>72</v>
      </c>
      <c r="R63" s="484"/>
      <c r="T63" s="7"/>
      <c r="U63" s="7"/>
      <c r="V63" s="7"/>
      <c r="W63" s="7"/>
      <c r="X63" s="7"/>
      <c r="Z63" s="2"/>
    </row>
    <row r="64" spans="1:26" ht="19.5" customHeight="1">
      <c r="A64" s="351"/>
      <c r="B64" s="352"/>
      <c r="C64" s="371"/>
      <c r="D64" s="389"/>
      <c r="E64" s="390"/>
      <c r="F64" s="391"/>
      <c r="G64" s="389"/>
      <c r="H64" s="390"/>
      <c r="I64" s="390"/>
      <c r="J64" s="390"/>
      <c r="K64" s="390"/>
      <c r="L64" s="390"/>
      <c r="M64" s="391"/>
      <c r="N64" s="389"/>
      <c r="O64" s="390"/>
      <c r="P64" s="390"/>
      <c r="Q64" s="391"/>
      <c r="R64" s="485"/>
      <c r="Z64" s="2"/>
    </row>
    <row r="65" spans="1:27" s="20" customFormat="1" ht="12.75" customHeight="1">
      <c r="A65" s="328" t="s">
        <v>157</v>
      </c>
      <c r="B65" s="329"/>
      <c r="C65" s="162">
        <v>1</v>
      </c>
      <c r="D65" s="166">
        <v>0</v>
      </c>
      <c r="E65" s="102">
        <v>23</v>
      </c>
      <c r="F65" s="294">
        <f>D65*E65</f>
        <v>0</v>
      </c>
      <c r="G65" s="166">
        <v>0</v>
      </c>
      <c r="H65" s="102">
        <v>6.8</v>
      </c>
      <c r="I65" s="486"/>
      <c r="J65" s="102">
        <v>11.5</v>
      </c>
      <c r="K65" s="297">
        <f>G65*J65</f>
        <v>0</v>
      </c>
      <c r="L65" s="102">
        <v>8.9</v>
      </c>
      <c r="M65" s="294">
        <f>G65*L65</f>
        <v>0</v>
      </c>
      <c r="N65" s="166">
        <v>0</v>
      </c>
      <c r="O65" s="102">
        <v>30</v>
      </c>
      <c r="P65" s="102">
        <v>21</v>
      </c>
      <c r="Q65" s="294">
        <f aca="true" t="shared" si="0" ref="Q65:Q79">N65*P65</f>
        <v>0</v>
      </c>
      <c r="R65" s="318">
        <f>(D65+G65+N65)*C65</f>
        <v>0</v>
      </c>
      <c r="Z65" s="2"/>
      <c r="AA65" s="6"/>
    </row>
    <row r="66" spans="1:27" s="20" customFormat="1" ht="12.75" customHeight="1">
      <c r="A66" s="328" t="s">
        <v>182</v>
      </c>
      <c r="B66" s="329"/>
      <c r="C66" s="162">
        <v>1</v>
      </c>
      <c r="D66" s="166">
        <v>0</v>
      </c>
      <c r="E66" s="102">
        <v>15.5</v>
      </c>
      <c r="F66" s="294">
        <f>D66*E66</f>
        <v>0</v>
      </c>
      <c r="G66" s="166">
        <v>0</v>
      </c>
      <c r="H66" s="102">
        <v>5</v>
      </c>
      <c r="I66" s="487"/>
      <c r="J66" s="102">
        <v>8</v>
      </c>
      <c r="K66" s="297">
        <f>G66*J66</f>
        <v>0</v>
      </c>
      <c r="L66" s="102">
        <v>6</v>
      </c>
      <c r="M66" s="294">
        <f>G66*L66</f>
        <v>0</v>
      </c>
      <c r="N66" s="166">
        <v>0</v>
      </c>
      <c r="O66" s="102">
        <v>25</v>
      </c>
      <c r="P66" s="102">
        <v>14</v>
      </c>
      <c r="Q66" s="294">
        <f t="shared" si="0"/>
        <v>0</v>
      </c>
      <c r="R66" s="318">
        <f>(D66+G66+N66)*C66</f>
        <v>0</v>
      </c>
      <c r="Z66" s="3"/>
      <c r="AA66" s="6"/>
    </row>
    <row r="67" spans="1:27" s="20" customFormat="1" ht="12.75" customHeight="1">
      <c r="A67" s="328" t="s">
        <v>158</v>
      </c>
      <c r="B67" s="329"/>
      <c r="C67" s="162">
        <v>0.6</v>
      </c>
      <c r="D67" s="166">
        <v>0</v>
      </c>
      <c r="E67" s="102">
        <v>11</v>
      </c>
      <c r="F67" s="294">
        <f>D67*E67</f>
        <v>0</v>
      </c>
      <c r="G67" s="166">
        <v>0</v>
      </c>
      <c r="H67" s="102">
        <v>3.5</v>
      </c>
      <c r="I67" s="487"/>
      <c r="J67" s="102">
        <v>5.5</v>
      </c>
      <c r="K67" s="297">
        <f>G67*J67</f>
        <v>0</v>
      </c>
      <c r="L67" s="102">
        <v>4</v>
      </c>
      <c r="M67" s="294">
        <f>G67*L67</f>
        <v>0</v>
      </c>
      <c r="N67" s="166">
        <v>0</v>
      </c>
      <c r="O67" s="102">
        <v>16</v>
      </c>
      <c r="P67" s="102">
        <v>10</v>
      </c>
      <c r="Q67" s="294">
        <f t="shared" si="0"/>
        <v>0</v>
      </c>
      <c r="R67" s="318">
        <f>(D67+G67+N67)*C67</f>
        <v>0</v>
      </c>
      <c r="Z67" s="2"/>
      <c r="AA67" s="6"/>
    </row>
    <row r="68" spans="1:26" s="20" customFormat="1" ht="12.75" customHeight="1">
      <c r="A68" s="328" t="s">
        <v>159</v>
      </c>
      <c r="B68" s="329"/>
      <c r="C68" s="162">
        <v>0.4</v>
      </c>
      <c r="D68" s="166">
        <v>0</v>
      </c>
      <c r="E68" s="102">
        <v>8</v>
      </c>
      <c r="F68" s="294">
        <f>D68*E68</f>
        <v>0</v>
      </c>
      <c r="G68" s="166">
        <v>0</v>
      </c>
      <c r="H68" s="102">
        <v>2.5</v>
      </c>
      <c r="I68" s="487"/>
      <c r="J68" s="102">
        <v>4</v>
      </c>
      <c r="K68" s="297">
        <f>G68*J68</f>
        <v>0</v>
      </c>
      <c r="L68" s="102">
        <v>3</v>
      </c>
      <c r="M68" s="294">
        <f>G68*L68</f>
        <v>0</v>
      </c>
      <c r="N68" s="166">
        <v>0</v>
      </c>
      <c r="O68" s="102">
        <v>12</v>
      </c>
      <c r="P68" s="102">
        <v>7</v>
      </c>
      <c r="Q68" s="294">
        <f t="shared" si="0"/>
        <v>0</v>
      </c>
      <c r="R68" s="318">
        <f>(D68+G68+N68)*C68</f>
        <v>0</v>
      </c>
      <c r="Z68" s="2"/>
    </row>
    <row r="69" spans="1:18" s="20" customFormat="1" ht="12.75" customHeight="1">
      <c r="A69" s="328" t="s">
        <v>160</v>
      </c>
      <c r="B69" s="329"/>
      <c r="C69" s="162">
        <v>0.3</v>
      </c>
      <c r="D69" s="166">
        <v>0</v>
      </c>
      <c r="E69" s="102">
        <v>5.5</v>
      </c>
      <c r="F69" s="294">
        <f>D69*E69</f>
        <v>0</v>
      </c>
      <c r="G69" s="166">
        <v>0</v>
      </c>
      <c r="H69" s="102">
        <v>1.5</v>
      </c>
      <c r="I69" s="487"/>
      <c r="J69" s="102">
        <v>2.7</v>
      </c>
      <c r="K69" s="297">
        <f>G69*J69</f>
        <v>0</v>
      </c>
      <c r="L69" s="102">
        <v>2</v>
      </c>
      <c r="M69" s="294">
        <f>G69*L69</f>
        <v>0</v>
      </c>
      <c r="N69" s="166">
        <v>0</v>
      </c>
      <c r="O69" s="102">
        <v>8</v>
      </c>
      <c r="P69" s="102">
        <v>5</v>
      </c>
      <c r="Q69" s="294">
        <f t="shared" si="0"/>
        <v>0</v>
      </c>
      <c r="R69" s="318">
        <f>(D69+G69+N69)*C69</f>
        <v>0</v>
      </c>
    </row>
    <row r="70" spans="1:18" s="20" customFormat="1" ht="12.75" customHeight="1">
      <c r="A70" s="328" t="s">
        <v>161</v>
      </c>
      <c r="B70" s="329"/>
      <c r="C70" s="162">
        <v>0.2</v>
      </c>
      <c r="D70" s="216"/>
      <c r="E70" s="217"/>
      <c r="F70" s="218"/>
      <c r="G70" s="282"/>
      <c r="H70" s="219"/>
      <c r="I70" s="220"/>
      <c r="J70" s="219"/>
      <c r="K70" s="219"/>
      <c r="L70" s="258"/>
      <c r="M70" s="258"/>
      <c r="N70" s="166">
        <v>0</v>
      </c>
      <c r="O70" s="102">
        <v>3.5</v>
      </c>
      <c r="P70" s="102">
        <v>2.2</v>
      </c>
      <c r="Q70" s="294">
        <f t="shared" si="0"/>
        <v>0</v>
      </c>
      <c r="R70" s="319">
        <f>N70*C70</f>
        <v>0</v>
      </c>
    </row>
    <row r="71" spans="1:23" s="20" customFormat="1" ht="12.75" customHeight="1">
      <c r="A71" s="328" t="s">
        <v>162</v>
      </c>
      <c r="B71" s="329"/>
      <c r="C71" s="175">
        <v>0.2</v>
      </c>
      <c r="D71" s="167"/>
      <c r="E71" s="215"/>
      <c r="F71" s="22"/>
      <c r="G71" s="221">
        <v>0</v>
      </c>
      <c r="H71" s="102">
        <v>3.5</v>
      </c>
      <c r="I71" s="213"/>
      <c r="J71" s="102">
        <v>1.8</v>
      </c>
      <c r="K71" s="298">
        <f>G71*J71</f>
        <v>0</v>
      </c>
      <c r="L71" s="102">
        <v>1.4</v>
      </c>
      <c r="M71" s="297">
        <f>G71*L71</f>
        <v>0</v>
      </c>
      <c r="N71" s="174">
        <v>0</v>
      </c>
      <c r="O71" s="102">
        <v>3.5</v>
      </c>
      <c r="P71" s="102">
        <v>3</v>
      </c>
      <c r="Q71" s="294">
        <f t="shared" si="0"/>
        <v>0</v>
      </c>
      <c r="R71" s="319">
        <f>(D71+G71+N71)*C71</f>
        <v>0</v>
      </c>
      <c r="W71" s="204">
        <v>1.8</v>
      </c>
    </row>
    <row r="72" spans="1:23" s="20" customFormat="1" ht="12.75" customHeight="1">
      <c r="A72" s="328" t="s">
        <v>163</v>
      </c>
      <c r="B72" s="329"/>
      <c r="C72" s="214">
        <v>0.3</v>
      </c>
      <c r="D72" s="174">
        <v>0</v>
      </c>
      <c r="E72" s="257">
        <v>7.5</v>
      </c>
      <c r="F72" s="295">
        <f>D72*E72</f>
        <v>0</v>
      </c>
      <c r="G72" s="221">
        <v>0</v>
      </c>
      <c r="H72" s="102">
        <f>O72*I72</f>
        <v>7.5</v>
      </c>
      <c r="I72" s="101">
        <v>0.5</v>
      </c>
      <c r="J72" s="257">
        <f>(1-I72)*E72</f>
        <v>3.75</v>
      </c>
      <c r="K72" s="298">
        <f>G72*J72</f>
        <v>0</v>
      </c>
      <c r="L72" s="257">
        <f>P72*I72</f>
        <v>3.4</v>
      </c>
      <c r="M72" s="297">
        <f>G72*L72</f>
        <v>0</v>
      </c>
      <c r="N72" s="166">
        <v>0</v>
      </c>
      <c r="O72" s="102">
        <v>15</v>
      </c>
      <c r="P72" s="102">
        <v>6.8</v>
      </c>
      <c r="Q72" s="294">
        <f t="shared" si="0"/>
        <v>0</v>
      </c>
      <c r="R72" s="319">
        <f>(D72+G72+N72)*C72</f>
        <v>0</v>
      </c>
      <c r="W72" s="204"/>
    </row>
    <row r="73" spans="1:23" s="20" customFormat="1" ht="12.75" customHeight="1">
      <c r="A73" s="328" t="s">
        <v>170</v>
      </c>
      <c r="B73" s="329"/>
      <c r="C73" s="222">
        <v>0.3</v>
      </c>
      <c r="D73" s="174">
        <v>0</v>
      </c>
      <c r="E73" s="102">
        <v>8</v>
      </c>
      <c r="F73" s="295">
        <f>D73*E73</f>
        <v>0</v>
      </c>
      <c r="G73" s="221">
        <v>0</v>
      </c>
      <c r="H73" s="102">
        <f>O73*I73</f>
        <v>7.5</v>
      </c>
      <c r="I73" s="101">
        <v>0.5</v>
      </c>
      <c r="J73" s="257">
        <f>(1-I73)*E73</f>
        <v>4</v>
      </c>
      <c r="K73" s="298">
        <f>G73*J73</f>
        <v>0</v>
      </c>
      <c r="L73" s="257">
        <f>P73*I73</f>
        <v>3.5</v>
      </c>
      <c r="M73" s="297">
        <f>G73*L73</f>
        <v>0</v>
      </c>
      <c r="N73" s="166">
        <v>0</v>
      </c>
      <c r="O73" s="102">
        <v>15</v>
      </c>
      <c r="P73" s="102">
        <v>7</v>
      </c>
      <c r="Q73" s="294">
        <f t="shared" si="0"/>
        <v>0</v>
      </c>
      <c r="R73" s="319">
        <f>(D73+G73+N73)*C73</f>
        <v>0</v>
      </c>
      <c r="W73" s="204"/>
    </row>
    <row r="74" spans="1:18" s="20" customFormat="1" ht="12.75" customHeight="1">
      <c r="A74" s="328" t="s">
        <v>151</v>
      </c>
      <c r="B74" s="329"/>
      <c r="C74" s="162"/>
      <c r="D74" s="167"/>
      <c r="E74" s="21"/>
      <c r="F74" s="168"/>
      <c r="G74" s="170"/>
      <c r="H74" s="22"/>
      <c r="I74" s="23"/>
      <c r="J74" s="23"/>
      <c r="K74" s="23"/>
      <c r="L74" s="23"/>
      <c r="M74" s="171"/>
      <c r="N74" s="166">
        <v>0</v>
      </c>
      <c r="O74" s="102">
        <v>29</v>
      </c>
      <c r="P74" s="102">
        <v>12</v>
      </c>
      <c r="Q74" s="294">
        <f t="shared" si="0"/>
        <v>0</v>
      </c>
      <c r="R74" s="317"/>
    </row>
    <row r="75" spans="1:18" s="20" customFormat="1" ht="12.75" customHeight="1">
      <c r="A75" s="328" t="s">
        <v>152</v>
      </c>
      <c r="B75" s="329"/>
      <c r="C75" s="163"/>
      <c r="D75" s="167"/>
      <c r="E75" s="21"/>
      <c r="F75" s="168"/>
      <c r="G75" s="170"/>
      <c r="H75" s="22"/>
      <c r="I75" s="23"/>
      <c r="J75" s="23"/>
      <c r="K75" s="23"/>
      <c r="L75" s="23"/>
      <c r="M75" s="171"/>
      <c r="N75" s="172">
        <v>0</v>
      </c>
      <c r="O75" s="102">
        <v>36</v>
      </c>
      <c r="P75" s="259">
        <v>14</v>
      </c>
      <c r="Q75" s="294">
        <f t="shared" si="0"/>
        <v>0</v>
      </c>
      <c r="R75" s="320"/>
    </row>
    <row r="76" spans="1:18" s="20" customFormat="1" ht="12.75" customHeight="1">
      <c r="A76" s="328" t="s">
        <v>153</v>
      </c>
      <c r="B76" s="329"/>
      <c r="C76" s="164"/>
      <c r="D76" s="167"/>
      <c r="E76" s="21"/>
      <c r="F76" s="168"/>
      <c r="G76" s="170"/>
      <c r="H76" s="22"/>
      <c r="I76" s="22"/>
      <c r="J76" s="22"/>
      <c r="K76" s="23"/>
      <c r="L76" s="23"/>
      <c r="M76" s="171"/>
      <c r="N76" s="174">
        <v>0</v>
      </c>
      <c r="O76" s="102">
        <v>15</v>
      </c>
      <c r="P76" s="257">
        <v>10</v>
      </c>
      <c r="Q76" s="295">
        <f t="shared" si="0"/>
        <v>0</v>
      </c>
      <c r="R76" s="321"/>
    </row>
    <row r="77" spans="1:18" s="20" customFormat="1" ht="12.75" customHeight="1">
      <c r="A77" s="328" t="s">
        <v>164</v>
      </c>
      <c r="B77" s="329"/>
      <c r="C77" s="163"/>
      <c r="D77" s="167"/>
      <c r="E77" s="21"/>
      <c r="F77" s="168"/>
      <c r="G77" s="170"/>
      <c r="H77" s="22"/>
      <c r="I77" s="22"/>
      <c r="J77" s="22"/>
      <c r="K77" s="23"/>
      <c r="L77" s="23"/>
      <c r="M77" s="171"/>
      <c r="N77" s="172">
        <v>0</v>
      </c>
      <c r="O77" s="102">
        <v>3.7</v>
      </c>
      <c r="P77" s="260">
        <v>1.6</v>
      </c>
      <c r="Q77" s="300">
        <f t="shared" si="0"/>
        <v>0</v>
      </c>
      <c r="R77" s="322"/>
    </row>
    <row r="78" spans="1:18" s="20" customFormat="1" ht="12.75" customHeight="1">
      <c r="A78" s="328" t="s">
        <v>165</v>
      </c>
      <c r="B78" s="329"/>
      <c r="C78" s="165"/>
      <c r="D78" s="167"/>
      <c r="E78" s="21"/>
      <c r="F78" s="168"/>
      <c r="G78" s="170"/>
      <c r="H78" s="22"/>
      <c r="I78" s="22"/>
      <c r="J78" s="22"/>
      <c r="K78" s="23"/>
      <c r="L78" s="23"/>
      <c r="M78" s="171"/>
      <c r="N78" s="174">
        <v>0</v>
      </c>
      <c r="O78" s="102">
        <v>3.7</v>
      </c>
      <c r="P78" s="257">
        <v>1.7</v>
      </c>
      <c r="Q78" s="295">
        <f t="shared" si="0"/>
        <v>0</v>
      </c>
      <c r="R78" s="323"/>
    </row>
    <row r="79" spans="1:18" s="20" customFormat="1" ht="12.75" customHeight="1" thickBot="1">
      <c r="A79" s="353" t="s">
        <v>166</v>
      </c>
      <c r="B79" s="354"/>
      <c r="C79" s="163"/>
      <c r="D79" s="167"/>
      <c r="E79" s="21"/>
      <c r="F79" s="168"/>
      <c r="G79" s="170"/>
      <c r="H79" s="22"/>
      <c r="I79" s="22"/>
      <c r="J79" s="22"/>
      <c r="K79" s="23"/>
      <c r="L79" s="23"/>
      <c r="M79" s="171"/>
      <c r="N79" s="172">
        <v>0</v>
      </c>
      <c r="O79" s="102">
        <v>3.7</v>
      </c>
      <c r="P79" s="260">
        <v>2.3</v>
      </c>
      <c r="Q79" s="301">
        <f t="shared" si="0"/>
        <v>0</v>
      </c>
      <c r="R79" s="322"/>
    </row>
    <row r="80" spans="1:18" ht="12.75" customHeight="1" thickBot="1">
      <c r="A80" s="477" t="s">
        <v>68</v>
      </c>
      <c r="B80" s="478"/>
      <c r="C80" s="178"/>
      <c r="D80" s="179">
        <f>SUM(D65:D79)</f>
        <v>0</v>
      </c>
      <c r="E80" s="103"/>
      <c r="F80" s="296">
        <f>SUM(F65:F79)</f>
        <v>0</v>
      </c>
      <c r="G80" s="179">
        <f>SUM(G65:G79)</f>
        <v>0</v>
      </c>
      <c r="H80" s="104"/>
      <c r="I80" s="104"/>
      <c r="J80" s="104"/>
      <c r="K80" s="299">
        <f>SUM(K65:K79)</f>
        <v>0</v>
      </c>
      <c r="L80" s="103"/>
      <c r="M80" s="296">
        <f>SUM(M65:M79)</f>
        <v>0</v>
      </c>
      <c r="N80" s="179">
        <f>SUM(N65:N79)</f>
        <v>0</v>
      </c>
      <c r="O80" s="469"/>
      <c r="P80" s="470"/>
      <c r="Q80" s="296">
        <f>SUM(Q65:Q79)</f>
        <v>0</v>
      </c>
      <c r="R80" s="324">
        <f>SUM(R65:R73)</f>
        <v>0</v>
      </c>
    </row>
    <row r="81" spans="1:18" s="7" customFormat="1" ht="12.75" customHeight="1" thickBot="1">
      <c r="A81" s="479" t="s">
        <v>11</v>
      </c>
      <c r="B81" s="480"/>
      <c r="C81" s="481"/>
      <c r="D81" s="481"/>
      <c r="E81" s="481"/>
      <c r="F81" s="481"/>
      <c r="G81" s="481"/>
      <c r="H81" s="482"/>
      <c r="I81" s="242" t="s">
        <v>14</v>
      </c>
      <c r="J81" s="243"/>
      <c r="K81" s="243"/>
      <c r="L81" s="244">
        <f>Q80+M80</f>
        <v>0</v>
      </c>
      <c r="M81" s="245" t="s">
        <v>15</v>
      </c>
      <c r="N81" s="246"/>
      <c r="O81" s="247" t="s">
        <v>12</v>
      </c>
      <c r="P81" s="248"/>
      <c r="Q81" s="244">
        <f>K80+F80</f>
        <v>0</v>
      </c>
      <c r="R81" s="249" t="s">
        <v>13</v>
      </c>
    </row>
    <row r="82" spans="1:18" s="7" customFormat="1" ht="12.75" customHeight="1">
      <c r="A82" s="28"/>
      <c r="B82" s="28"/>
      <c r="C82" s="2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9"/>
      <c r="R82" s="28"/>
    </row>
    <row r="83" spans="1:24" ht="15" customHeight="1">
      <c r="A83" s="142" t="s">
        <v>16</v>
      </c>
      <c r="B83" s="7"/>
      <c r="C83" s="7"/>
      <c r="D83" s="7"/>
      <c r="E83" s="7"/>
      <c r="F83" s="7"/>
      <c r="G83" s="7"/>
      <c r="H83" s="7"/>
      <c r="I83" s="7"/>
      <c r="K83" s="7"/>
      <c r="M83" s="10"/>
      <c r="N83" s="18"/>
      <c r="T83" s="7"/>
      <c r="U83" s="7"/>
      <c r="V83" s="7"/>
      <c r="W83" s="7"/>
      <c r="X83" s="7"/>
    </row>
    <row r="84" spans="1:18" ht="4.5" customHeight="1" thickBot="1">
      <c r="A84" s="28"/>
      <c r="B84" s="28"/>
      <c r="C84" s="2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9"/>
      <c r="R84" s="28"/>
    </row>
    <row r="85" spans="1:18" ht="19.5" customHeight="1">
      <c r="A85" s="456" t="s">
        <v>16</v>
      </c>
      <c r="B85" s="457"/>
      <c r="C85" s="369"/>
      <c r="D85" s="376" t="s">
        <v>77</v>
      </c>
      <c r="E85" s="377"/>
      <c r="F85" s="378"/>
      <c r="G85" s="376" t="s">
        <v>70</v>
      </c>
      <c r="H85" s="377"/>
      <c r="I85" s="377"/>
      <c r="J85" s="377"/>
      <c r="K85" s="377"/>
      <c r="L85" s="377"/>
      <c r="M85" s="378"/>
      <c r="N85" s="386" t="s">
        <v>71</v>
      </c>
      <c r="O85" s="387"/>
      <c r="P85" s="387"/>
      <c r="Q85" s="388"/>
      <c r="R85" s="483" t="s">
        <v>190</v>
      </c>
    </row>
    <row r="86" spans="1:18" ht="19.5" customHeight="1">
      <c r="A86" s="458"/>
      <c r="B86" s="459"/>
      <c r="C86" s="370"/>
      <c r="D86" s="379"/>
      <c r="E86" s="380"/>
      <c r="F86" s="381"/>
      <c r="G86" s="379"/>
      <c r="H86" s="380"/>
      <c r="I86" s="380"/>
      <c r="J86" s="380"/>
      <c r="K86" s="380"/>
      <c r="L86" s="380"/>
      <c r="M86" s="381"/>
      <c r="N86" s="389"/>
      <c r="O86" s="390"/>
      <c r="P86" s="390"/>
      <c r="Q86" s="391"/>
      <c r="R86" s="484"/>
    </row>
    <row r="87" spans="1:18" ht="19.5" customHeight="1">
      <c r="A87" s="458"/>
      <c r="B87" s="459"/>
      <c r="C87" s="370"/>
      <c r="D87" s="392" t="s">
        <v>73</v>
      </c>
      <c r="E87" s="472" t="s">
        <v>184</v>
      </c>
      <c r="F87" s="471" t="s">
        <v>78</v>
      </c>
      <c r="G87" s="392" t="s">
        <v>73</v>
      </c>
      <c r="H87" s="465"/>
      <c r="I87" s="465"/>
      <c r="J87" s="472" t="s">
        <v>184</v>
      </c>
      <c r="K87" s="472" t="s">
        <v>78</v>
      </c>
      <c r="L87" s="465" t="s">
        <v>186</v>
      </c>
      <c r="M87" s="393" t="s">
        <v>72</v>
      </c>
      <c r="N87" s="464" t="s">
        <v>73</v>
      </c>
      <c r="O87" s="465" t="s">
        <v>185</v>
      </c>
      <c r="P87" s="465" t="s">
        <v>186</v>
      </c>
      <c r="Q87" s="393" t="s">
        <v>72</v>
      </c>
      <c r="R87" s="484"/>
    </row>
    <row r="88" spans="1:18" ht="19.5" customHeight="1">
      <c r="A88" s="460"/>
      <c r="B88" s="461"/>
      <c r="C88" s="371"/>
      <c r="D88" s="389"/>
      <c r="E88" s="390"/>
      <c r="F88" s="391"/>
      <c r="G88" s="389"/>
      <c r="H88" s="390"/>
      <c r="I88" s="390"/>
      <c r="J88" s="390"/>
      <c r="K88" s="390"/>
      <c r="L88" s="390"/>
      <c r="M88" s="391"/>
      <c r="N88" s="389"/>
      <c r="O88" s="390"/>
      <c r="P88" s="390"/>
      <c r="Q88" s="391"/>
      <c r="R88" s="485"/>
    </row>
    <row r="89" spans="1:18" ht="12.75" customHeight="1">
      <c r="A89" s="30" t="s">
        <v>18</v>
      </c>
      <c r="B89" s="31"/>
      <c r="C89" s="175"/>
      <c r="D89" s="174">
        <v>0</v>
      </c>
      <c r="E89" s="32">
        <v>1.6</v>
      </c>
      <c r="F89" s="302">
        <f>D89*E89</f>
        <v>0</v>
      </c>
      <c r="G89" s="166">
        <v>0</v>
      </c>
      <c r="H89" s="475"/>
      <c r="I89" s="101">
        <v>0</v>
      </c>
      <c r="J89" s="105">
        <f>(1-I89)*E89</f>
        <v>1.6</v>
      </c>
      <c r="K89" s="303">
        <f>G89*J89</f>
        <v>0</v>
      </c>
      <c r="L89" s="105">
        <f>I89*P89</f>
        <v>0</v>
      </c>
      <c r="M89" s="302">
        <f>G89*L89</f>
        <v>0</v>
      </c>
      <c r="N89" s="166">
        <v>0</v>
      </c>
      <c r="O89" s="261">
        <v>2.6</v>
      </c>
      <c r="P89" s="261">
        <v>1.2</v>
      </c>
      <c r="Q89" s="305">
        <f>N89*P89</f>
        <v>0</v>
      </c>
      <c r="R89" s="318">
        <f>D89+G89+N89</f>
        <v>0</v>
      </c>
    </row>
    <row r="90" spans="1:18" ht="12.75" customHeight="1">
      <c r="A90" s="33" t="s">
        <v>167</v>
      </c>
      <c r="B90" s="34"/>
      <c r="C90" s="176"/>
      <c r="D90" s="166">
        <v>0</v>
      </c>
      <c r="E90" s="261">
        <v>6</v>
      </c>
      <c r="F90" s="302">
        <f>D90*E90</f>
        <v>0</v>
      </c>
      <c r="G90" s="166">
        <v>0</v>
      </c>
      <c r="H90" s="476"/>
      <c r="I90" s="101">
        <v>0</v>
      </c>
      <c r="J90" s="105">
        <f>(1-I90)*E90</f>
        <v>6</v>
      </c>
      <c r="K90" s="303">
        <f>G90*J90</f>
        <v>0</v>
      </c>
      <c r="L90" s="105">
        <f>I90*P90</f>
        <v>0</v>
      </c>
      <c r="M90" s="302">
        <f>G90*L90</f>
        <v>0</v>
      </c>
      <c r="N90" s="166">
        <v>0</v>
      </c>
      <c r="O90" s="261">
        <v>8</v>
      </c>
      <c r="P90" s="261">
        <v>3.4</v>
      </c>
      <c r="Q90" s="305">
        <f>N90*P90</f>
        <v>0</v>
      </c>
      <c r="R90" s="318"/>
    </row>
    <row r="91" spans="1:18" ht="12.75" customHeight="1">
      <c r="A91" s="33" t="s">
        <v>74</v>
      </c>
      <c r="B91" s="34"/>
      <c r="C91" s="176"/>
      <c r="D91" s="166">
        <v>0</v>
      </c>
      <c r="E91" s="261">
        <v>7.2</v>
      </c>
      <c r="F91" s="302">
        <f>D91*E91</f>
        <v>0</v>
      </c>
      <c r="G91" s="166">
        <v>0</v>
      </c>
      <c r="H91" s="476"/>
      <c r="I91" s="101">
        <v>0</v>
      </c>
      <c r="J91" s="105">
        <f>(1-I91)*E91</f>
        <v>7.2</v>
      </c>
      <c r="K91" s="303">
        <f>G91*J91</f>
        <v>0</v>
      </c>
      <c r="L91" s="105">
        <f>I91*P91</f>
        <v>0</v>
      </c>
      <c r="M91" s="302">
        <f>G91*L91</f>
        <v>0</v>
      </c>
      <c r="N91" s="166">
        <v>0</v>
      </c>
      <c r="O91" s="261">
        <v>10</v>
      </c>
      <c r="P91" s="261">
        <v>4</v>
      </c>
      <c r="Q91" s="305">
        <f>N91*P91</f>
        <v>0</v>
      </c>
      <c r="R91" s="318"/>
    </row>
    <row r="92" spans="1:18" ht="12.75" customHeight="1">
      <c r="A92" s="35" t="s">
        <v>75</v>
      </c>
      <c r="B92" s="36"/>
      <c r="C92" s="176"/>
      <c r="D92" s="166">
        <v>0</v>
      </c>
      <c r="E92" s="262">
        <v>3.6</v>
      </c>
      <c r="F92" s="302">
        <f>D92*E92</f>
        <v>0</v>
      </c>
      <c r="G92" s="166">
        <v>0</v>
      </c>
      <c r="H92" s="476"/>
      <c r="I92" s="101">
        <v>0</v>
      </c>
      <c r="J92" s="105">
        <f>(1-I92)*E92</f>
        <v>3.6</v>
      </c>
      <c r="K92" s="303">
        <f>G92*J92</f>
        <v>0</v>
      </c>
      <c r="L92" s="105">
        <f>I92*P92</f>
        <v>0</v>
      </c>
      <c r="M92" s="302">
        <f>G92*L92</f>
        <v>0</v>
      </c>
      <c r="N92" s="166">
        <v>0</v>
      </c>
      <c r="O92" s="261">
        <v>6</v>
      </c>
      <c r="P92" s="261">
        <v>2</v>
      </c>
      <c r="Q92" s="305">
        <f>N92*P92</f>
        <v>0</v>
      </c>
      <c r="R92" s="318"/>
    </row>
    <row r="93" spans="1:18" ht="12.75" customHeight="1" thickBot="1">
      <c r="A93" s="35" t="s">
        <v>100</v>
      </c>
      <c r="B93" s="36"/>
      <c r="C93" s="177"/>
      <c r="D93" s="173">
        <v>0</v>
      </c>
      <c r="E93" s="263">
        <v>0.8</v>
      </c>
      <c r="F93" s="302">
        <f>D93*E93</f>
        <v>0</v>
      </c>
      <c r="G93" s="173">
        <v>0</v>
      </c>
      <c r="H93" s="476"/>
      <c r="I93" s="1">
        <v>0</v>
      </c>
      <c r="J93" s="105">
        <f>(1-I93)*E93</f>
        <v>0.8</v>
      </c>
      <c r="K93" s="303">
        <f>G93*J93</f>
        <v>0</v>
      </c>
      <c r="L93" s="105">
        <f>I93*P93</f>
        <v>0</v>
      </c>
      <c r="M93" s="304">
        <f>G93*L93</f>
        <v>0</v>
      </c>
      <c r="N93" s="172">
        <v>0</v>
      </c>
      <c r="O93" s="262">
        <v>1</v>
      </c>
      <c r="P93" s="262">
        <v>0.5</v>
      </c>
      <c r="Q93" s="305">
        <f>N93*P93</f>
        <v>0</v>
      </c>
      <c r="R93" s="318"/>
    </row>
    <row r="94" spans="1:18" ht="12.75" customHeight="1" thickBot="1">
      <c r="A94" s="37" t="s">
        <v>68</v>
      </c>
      <c r="B94" s="38"/>
      <c r="C94" s="178"/>
      <c r="D94" s="169">
        <f>SUM(D89:D93)</f>
        <v>0</v>
      </c>
      <c r="E94" s="103"/>
      <c r="F94" s="296">
        <f>SUM(F89:F93)</f>
        <v>0</v>
      </c>
      <c r="G94" s="169">
        <f>SUM(G89:G93)</f>
        <v>0</v>
      </c>
      <c r="H94" s="104"/>
      <c r="I94" s="104"/>
      <c r="J94" s="104"/>
      <c r="K94" s="299">
        <f>SUM(K89:K93)</f>
        <v>0</v>
      </c>
      <c r="L94" s="103"/>
      <c r="M94" s="296">
        <f>SUM(M89:M93)</f>
        <v>0</v>
      </c>
      <c r="N94" s="179">
        <f>SUM(N89:N93)</f>
        <v>0</v>
      </c>
      <c r="O94" s="469"/>
      <c r="P94" s="470"/>
      <c r="Q94" s="296">
        <f>SUM(Q89:Q93)</f>
        <v>0</v>
      </c>
      <c r="R94" s="324">
        <f>SUM(R89)</f>
        <v>0</v>
      </c>
    </row>
    <row r="95" spans="1:18" s="7" customFormat="1" ht="12.75" customHeight="1" thickBot="1">
      <c r="A95" s="233" t="s">
        <v>16</v>
      </c>
      <c r="B95" s="250"/>
      <c r="C95" s="251"/>
      <c r="D95" s="250"/>
      <c r="E95" s="250"/>
      <c r="F95" s="250"/>
      <c r="G95" s="250"/>
      <c r="H95" s="250"/>
      <c r="I95" s="242" t="s">
        <v>14</v>
      </c>
      <c r="J95" s="243"/>
      <c r="K95" s="243"/>
      <c r="L95" s="244">
        <f>Q94+M94</f>
        <v>0</v>
      </c>
      <c r="M95" s="245" t="s">
        <v>15</v>
      </c>
      <c r="N95" s="246"/>
      <c r="O95" s="247" t="s">
        <v>12</v>
      </c>
      <c r="P95" s="248"/>
      <c r="Q95" s="244">
        <f>K94+F94</f>
        <v>0</v>
      </c>
      <c r="R95" s="249" t="s">
        <v>13</v>
      </c>
    </row>
    <row r="96" spans="1:18" ht="12.75" customHeight="1">
      <c r="A96" s="28"/>
      <c r="B96" s="28"/>
      <c r="C96" s="29"/>
      <c r="D96" s="28"/>
      <c r="E96" s="28"/>
      <c r="F96" s="28"/>
      <c r="G96" s="28"/>
      <c r="H96" s="28"/>
      <c r="I96" s="28"/>
      <c r="J96" s="28"/>
      <c r="K96" s="28"/>
      <c r="L96" s="187"/>
      <c r="M96" s="188"/>
      <c r="N96" s="189"/>
      <c r="O96" s="190"/>
      <c r="P96" s="81"/>
      <c r="Q96" s="187"/>
      <c r="R96" s="191"/>
    </row>
    <row r="97" spans="1:24" ht="15" customHeight="1">
      <c r="A97" s="142" t="s">
        <v>137</v>
      </c>
      <c r="B97" s="7"/>
      <c r="C97" s="7"/>
      <c r="D97" s="7"/>
      <c r="E97" s="7"/>
      <c r="F97" s="7"/>
      <c r="G97" s="7"/>
      <c r="H97" s="7"/>
      <c r="I97" s="7"/>
      <c r="K97" s="7"/>
      <c r="M97" s="10"/>
      <c r="N97" s="18"/>
      <c r="T97" s="7"/>
      <c r="U97" s="7"/>
      <c r="V97" s="7"/>
      <c r="W97" s="7"/>
      <c r="X97" s="7"/>
    </row>
    <row r="98" spans="1:18" ht="4.5" customHeight="1" thickBot="1">
      <c r="A98" s="28"/>
      <c r="B98" s="28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9"/>
      <c r="R98" s="28"/>
    </row>
    <row r="99" spans="1:18" ht="19.5" customHeight="1">
      <c r="A99" s="456" t="s">
        <v>137</v>
      </c>
      <c r="B99" s="457"/>
      <c r="C99" s="369"/>
      <c r="D99" s="376"/>
      <c r="E99" s="377"/>
      <c r="F99" s="378"/>
      <c r="G99" s="376" t="s">
        <v>141</v>
      </c>
      <c r="H99" s="377"/>
      <c r="I99" s="377"/>
      <c r="J99" s="377"/>
      <c r="K99" s="377"/>
      <c r="L99" s="377"/>
      <c r="M99" s="378"/>
      <c r="N99" s="386" t="s">
        <v>142</v>
      </c>
      <c r="O99" s="387"/>
      <c r="P99" s="387"/>
      <c r="Q99" s="388"/>
      <c r="R99" s="483" t="s">
        <v>191</v>
      </c>
    </row>
    <row r="100" spans="1:18" ht="19.5" customHeight="1">
      <c r="A100" s="458"/>
      <c r="B100" s="459"/>
      <c r="C100" s="370"/>
      <c r="D100" s="379"/>
      <c r="E100" s="380"/>
      <c r="F100" s="381"/>
      <c r="G100" s="379"/>
      <c r="H100" s="380"/>
      <c r="I100" s="380"/>
      <c r="J100" s="380"/>
      <c r="K100" s="380"/>
      <c r="L100" s="380"/>
      <c r="M100" s="381"/>
      <c r="N100" s="389"/>
      <c r="O100" s="390"/>
      <c r="P100" s="390"/>
      <c r="Q100" s="391"/>
      <c r="R100" s="484"/>
    </row>
    <row r="101" spans="1:18" ht="19.5" customHeight="1">
      <c r="A101" s="458"/>
      <c r="B101" s="459"/>
      <c r="C101" s="370"/>
      <c r="D101" s="464" t="s">
        <v>192</v>
      </c>
      <c r="E101" s="465"/>
      <c r="F101" s="471"/>
      <c r="G101" s="464" t="s">
        <v>143</v>
      </c>
      <c r="H101" s="465"/>
      <c r="I101" s="445"/>
      <c r="J101" s="472"/>
      <c r="K101" s="472"/>
      <c r="L101" s="465" t="s">
        <v>187</v>
      </c>
      <c r="M101" s="393" t="s">
        <v>144</v>
      </c>
      <c r="N101" s="464" t="s">
        <v>143</v>
      </c>
      <c r="O101" s="465"/>
      <c r="P101" s="465" t="s">
        <v>168</v>
      </c>
      <c r="Q101" s="393" t="s">
        <v>144</v>
      </c>
      <c r="R101" s="484"/>
    </row>
    <row r="102" spans="1:18" ht="19.5" customHeight="1">
      <c r="A102" s="460"/>
      <c r="B102" s="461"/>
      <c r="C102" s="371"/>
      <c r="D102" s="389"/>
      <c r="E102" s="390"/>
      <c r="F102" s="391"/>
      <c r="G102" s="389"/>
      <c r="H102" s="390"/>
      <c r="I102" s="380"/>
      <c r="J102" s="390"/>
      <c r="K102" s="390"/>
      <c r="L102" s="390"/>
      <c r="M102" s="391"/>
      <c r="N102" s="389"/>
      <c r="O102" s="390"/>
      <c r="P102" s="390"/>
      <c r="Q102" s="391"/>
      <c r="R102" s="485"/>
    </row>
    <row r="103" spans="1:18" ht="12.75" customHeight="1">
      <c r="A103" s="30" t="s">
        <v>138</v>
      </c>
      <c r="B103" s="31"/>
      <c r="C103" s="175"/>
      <c r="D103" s="266" t="s">
        <v>193</v>
      </c>
      <c r="E103" s="267"/>
      <c r="F103" s="192"/>
      <c r="G103" s="497">
        <v>0</v>
      </c>
      <c r="H103" s="398"/>
      <c r="I103" s="499"/>
      <c r="J103" s="499"/>
      <c r="K103" s="499"/>
      <c r="L103" s="264">
        <v>2.7</v>
      </c>
      <c r="M103" s="302">
        <f>(G103*L103)/100</f>
        <v>0</v>
      </c>
      <c r="N103" s="497">
        <v>0</v>
      </c>
      <c r="O103" s="398"/>
      <c r="P103" s="261">
        <v>1.5</v>
      </c>
      <c r="Q103" s="305">
        <f>(N103*P103)/100</f>
        <v>0</v>
      </c>
      <c r="R103" s="325">
        <f>((G103+N103)*100)/100</f>
        <v>0</v>
      </c>
    </row>
    <row r="104" spans="1:18" ht="12.75" customHeight="1">
      <c r="A104" s="33" t="s">
        <v>139</v>
      </c>
      <c r="B104" s="34"/>
      <c r="C104" s="176"/>
      <c r="D104" s="268" t="s">
        <v>194</v>
      </c>
      <c r="E104" s="269"/>
      <c r="F104" s="270"/>
      <c r="G104" s="497">
        <v>0</v>
      </c>
      <c r="H104" s="398"/>
      <c r="I104" s="502"/>
      <c r="J104" s="502"/>
      <c r="K104" s="502"/>
      <c r="L104" s="265">
        <v>1.7</v>
      </c>
      <c r="M104" s="302">
        <f>(G104*L104)/100</f>
        <v>0</v>
      </c>
      <c r="N104" s="497">
        <v>0</v>
      </c>
      <c r="O104" s="398"/>
      <c r="P104" s="261">
        <v>0.8</v>
      </c>
      <c r="Q104" s="305">
        <f>(N104*P104)/100</f>
        <v>0</v>
      </c>
      <c r="R104" s="325">
        <f>((G104+N104)*100)/100</f>
        <v>0</v>
      </c>
    </row>
    <row r="105" spans="1:18" ht="12.75" customHeight="1">
      <c r="A105" s="33" t="s">
        <v>169</v>
      </c>
      <c r="B105" s="34"/>
      <c r="C105" s="176"/>
      <c r="D105" s="268" t="s">
        <v>195</v>
      </c>
      <c r="E105" s="269"/>
      <c r="F105" s="270"/>
      <c r="G105" s="498"/>
      <c r="H105" s="499"/>
      <c r="I105" s="502"/>
      <c r="J105" s="502"/>
      <c r="K105" s="502"/>
      <c r="L105" s="198"/>
      <c r="M105" s="503"/>
      <c r="N105" s="497">
        <v>0</v>
      </c>
      <c r="O105" s="398"/>
      <c r="P105" s="261">
        <v>0.8</v>
      </c>
      <c r="Q105" s="305">
        <f>(N105*P105)/100</f>
        <v>0</v>
      </c>
      <c r="R105" s="325">
        <f>((G105+N105)*100)/100</f>
        <v>0</v>
      </c>
    </row>
    <row r="106" spans="1:18" ht="12.75" customHeight="1" thickBot="1">
      <c r="A106" s="35" t="s">
        <v>140</v>
      </c>
      <c r="B106" s="36"/>
      <c r="C106" s="177"/>
      <c r="D106" s="271" t="s">
        <v>196</v>
      </c>
      <c r="E106" s="272"/>
      <c r="F106" s="273"/>
      <c r="G106" s="500"/>
      <c r="H106" s="501"/>
      <c r="I106" s="501"/>
      <c r="J106" s="501"/>
      <c r="K106" s="501"/>
      <c r="L106" s="199"/>
      <c r="M106" s="504"/>
      <c r="N106" s="497">
        <v>0</v>
      </c>
      <c r="O106" s="398"/>
      <c r="P106" s="262">
        <v>3</v>
      </c>
      <c r="Q106" s="305">
        <f>(N106*P106)/100</f>
        <v>0</v>
      </c>
      <c r="R106" s="325">
        <f>((G106+N106)*100)/100</f>
        <v>0</v>
      </c>
    </row>
    <row r="107" spans="1:18" ht="12.75" customHeight="1" thickBot="1">
      <c r="A107" s="37" t="s">
        <v>68</v>
      </c>
      <c r="B107" s="38"/>
      <c r="C107" s="178"/>
      <c r="D107" s="103"/>
      <c r="E107" s="103"/>
      <c r="F107" s="103"/>
      <c r="G107" s="462">
        <f>SUM(G103:G106)</f>
        <v>0</v>
      </c>
      <c r="H107" s="463"/>
      <c r="I107" s="104"/>
      <c r="J107" s="104"/>
      <c r="K107" s="104"/>
      <c r="L107" s="103"/>
      <c r="M107" s="296">
        <f>SUM(M103:M106)</f>
        <v>0</v>
      </c>
      <c r="N107" s="462">
        <f>SUM(N103:N106)</f>
        <v>0</v>
      </c>
      <c r="O107" s="463"/>
      <c r="P107" s="193"/>
      <c r="Q107" s="296">
        <f>SUM(Q103:Q106)</f>
        <v>0</v>
      </c>
      <c r="R107" s="324">
        <f>SUM(R103:R106)</f>
        <v>0</v>
      </c>
    </row>
    <row r="108" spans="1:18" s="7" customFormat="1" ht="12.75" customHeight="1" thickBot="1">
      <c r="A108" s="233" t="s">
        <v>137</v>
      </c>
      <c r="B108" s="250"/>
      <c r="C108" s="251"/>
      <c r="D108" s="250"/>
      <c r="E108" s="250"/>
      <c r="F108" s="250"/>
      <c r="G108" s="250"/>
      <c r="H108" s="250"/>
      <c r="I108" s="242" t="s">
        <v>14</v>
      </c>
      <c r="J108" s="243"/>
      <c r="K108" s="243"/>
      <c r="L108" s="244">
        <f>Q107+M107</f>
        <v>0</v>
      </c>
      <c r="M108" s="245" t="s">
        <v>15</v>
      </c>
      <c r="N108" s="246"/>
      <c r="O108" s="247"/>
      <c r="P108" s="248"/>
      <c r="Q108" s="244"/>
      <c r="R108" s="249"/>
    </row>
    <row r="109" spans="1:18" ht="12.75" customHeight="1">
      <c r="A109" s="28"/>
      <c r="B109" s="28"/>
      <c r="C109" s="29"/>
      <c r="D109" s="28"/>
      <c r="E109" s="28"/>
      <c r="F109" s="28"/>
      <c r="G109" s="28"/>
      <c r="H109" s="28"/>
      <c r="I109" s="28"/>
      <c r="J109" s="28"/>
      <c r="K109" s="28"/>
      <c r="L109" s="187"/>
      <c r="M109" s="188"/>
      <c r="N109" s="189"/>
      <c r="O109" s="190"/>
      <c r="P109" s="81"/>
      <c r="Q109" s="187"/>
      <c r="R109" s="191"/>
    </row>
    <row r="110" spans="1:18" ht="12.75" customHeight="1">
      <c r="A110" s="28"/>
      <c r="B110" s="28"/>
      <c r="C110" s="29"/>
      <c r="D110" s="28"/>
      <c r="E110" s="28"/>
      <c r="F110" s="28"/>
      <c r="G110" s="28"/>
      <c r="H110" s="28"/>
      <c r="I110" s="28"/>
      <c r="J110" s="28"/>
      <c r="K110" s="28"/>
      <c r="L110" s="187"/>
      <c r="M110" s="188"/>
      <c r="N110" s="189"/>
      <c r="O110" s="190"/>
      <c r="P110" s="81"/>
      <c r="Q110" s="187"/>
      <c r="R110" s="191"/>
    </row>
    <row r="111" spans="1:18" ht="12.75" customHeight="1">
      <c r="A111" s="28"/>
      <c r="B111" s="28"/>
      <c r="C111" s="29"/>
      <c r="D111" s="28"/>
      <c r="E111" s="28"/>
      <c r="F111" s="28"/>
      <c r="G111" s="28"/>
      <c r="H111" s="28"/>
      <c r="I111" s="28"/>
      <c r="J111" s="28"/>
      <c r="K111" s="28"/>
      <c r="L111" s="187"/>
      <c r="M111" s="188"/>
      <c r="N111" s="189"/>
      <c r="O111" s="190"/>
      <c r="P111" s="81"/>
      <c r="Q111" s="187"/>
      <c r="R111" s="191"/>
    </row>
    <row r="112" spans="1:18" ht="12.75" customHeight="1">
      <c r="A112" s="28"/>
      <c r="B112" s="28"/>
      <c r="C112" s="29"/>
      <c r="D112" s="28"/>
      <c r="E112" s="28"/>
      <c r="F112" s="28"/>
      <c r="G112" s="28"/>
      <c r="H112" s="28"/>
      <c r="I112" s="28"/>
      <c r="J112" s="28"/>
      <c r="K112" s="28"/>
      <c r="L112" s="187"/>
      <c r="M112" s="188"/>
      <c r="N112" s="189"/>
      <c r="O112" s="190"/>
      <c r="P112" s="81"/>
      <c r="Q112" s="187"/>
      <c r="R112" s="191"/>
    </row>
    <row r="113" spans="1:18" ht="12.75" customHeight="1">
      <c r="A113" s="28"/>
      <c r="B113" s="28"/>
      <c r="C113" s="29"/>
      <c r="D113" s="28"/>
      <c r="E113" s="28"/>
      <c r="F113" s="28"/>
      <c r="G113" s="28"/>
      <c r="H113" s="28"/>
      <c r="I113" s="28"/>
      <c r="J113" s="28"/>
      <c r="K113" s="28"/>
      <c r="L113" s="187"/>
      <c r="M113" s="188"/>
      <c r="N113" s="189"/>
      <c r="O113" s="190"/>
      <c r="P113" s="81"/>
      <c r="Q113" s="187"/>
      <c r="R113" s="191"/>
    </row>
    <row r="114" spans="1:18" ht="12.75" customHeight="1">
      <c r="A114" s="28"/>
      <c r="B114" s="28"/>
      <c r="C114" s="29"/>
      <c r="D114" s="28"/>
      <c r="E114" s="28"/>
      <c r="F114" s="28"/>
      <c r="G114" s="28"/>
      <c r="H114" s="28"/>
      <c r="I114" s="28"/>
      <c r="J114" s="28"/>
      <c r="K114" s="28"/>
      <c r="L114" s="187"/>
      <c r="M114" s="188"/>
      <c r="N114" s="189"/>
      <c r="O114" s="190"/>
      <c r="P114" s="81"/>
      <c r="Q114" s="187"/>
      <c r="R114" s="191"/>
    </row>
    <row r="115" spans="1:18" ht="15" customHeight="1">
      <c r="A115" s="89" t="s">
        <v>136</v>
      </c>
      <c r="B115" s="89"/>
      <c r="C115" s="135"/>
      <c r="D115" s="78"/>
      <c r="E115" s="77"/>
      <c r="F115" s="77"/>
      <c r="G115" s="77"/>
      <c r="H115" s="28"/>
      <c r="I115" s="28"/>
      <c r="J115" s="28"/>
      <c r="K115" s="28"/>
      <c r="L115" s="187"/>
      <c r="M115" s="188"/>
      <c r="N115" s="189"/>
      <c r="O115" s="190"/>
      <c r="P115" s="81"/>
      <c r="Q115" s="187"/>
      <c r="R115" s="191"/>
    </row>
    <row r="116" spans="1:18" ht="12.75" customHeight="1">
      <c r="A116" s="28"/>
      <c r="B116" s="28"/>
      <c r="C116" s="29"/>
      <c r="D116" s="28"/>
      <c r="E116" s="28"/>
      <c r="F116" s="28"/>
      <c r="G116" s="28"/>
      <c r="H116" s="28"/>
      <c r="I116" s="28"/>
      <c r="J116" s="28"/>
      <c r="K116" s="28"/>
      <c r="L116" s="187"/>
      <c r="M116" s="188"/>
      <c r="N116" s="189"/>
      <c r="O116" s="190"/>
      <c r="P116" s="81"/>
      <c r="Q116" s="187"/>
      <c r="R116" s="191"/>
    </row>
    <row r="117" spans="1:18" ht="12.75" customHeight="1">
      <c r="A117" s="223" t="s">
        <v>174</v>
      </c>
      <c r="B117" s="28"/>
      <c r="C117" s="29"/>
      <c r="D117" s="28"/>
      <c r="E117" s="28"/>
      <c r="F117" s="28"/>
      <c r="G117" s="28"/>
      <c r="H117" s="28"/>
      <c r="I117" s="28"/>
      <c r="J117" s="28"/>
      <c r="K117" s="28"/>
      <c r="L117" s="187"/>
      <c r="M117" s="188"/>
      <c r="N117" s="189"/>
      <c r="O117" s="190"/>
      <c r="P117" s="81"/>
      <c r="Q117" s="187"/>
      <c r="R117" s="191"/>
    </row>
    <row r="118" spans="1:18" ht="15" customHeight="1" thickBot="1">
      <c r="A118" s="28"/>
      <c r="B118" s="28"/>
      <c r="C118" s="2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R118" s="28"/>
    </row>
    <row r="119" spans="1:21" ht="15" customHeight="1">
      <c r="A119" s="194" t="s">
        <v>19</v>
      </c>
      <c r="B119" s="362" t="s">
        <v>171</v>
      </c>
      <c r="C119" s="433" t="s">
        <v>88</v>
      </c>
      <c r="D119" s="434"/>
      <c r="E119" s="42" t="s">
        <v>20</v>
      </c>
      <c r="F119" s="119"/>
      <c r="G119" s="43"/>
      <c r="H119" s="43"/>
      <c r="I119" s="43"/>
      <c r="J119" s="180"/>
      <c r="K119" s="181"/>
      <c r="L119" s="43" t="s">
        <v>21</v>
      </c>
      <c r="M119" s="44"/>
      <c r="N119" s="45" t="s">
        <v>22</v>
      </c>
      <c r="O119" s="46"/>
      <c r="P119" s="46"/>
      <c r="Q119" s="46"/>
      <c r="R119" s="47"/>
      <c r="S119" s="7"/>
      <c r="T119" s="7"/>
      <c r="U119" s="7"/>
    </row>
    <row r="120" spans="1:21" ht="15" customHeight="1">
      <c r="A120" s="195" t="s">
        <v>23</v>
      </c>
      <c r="B120" s="363"/>
      <c r="C120" s="435"/>
      <c r="D120" s="436"/>
      <c r="E120" s="48" t="s">
        <v>24</v>
      </c>
      <c r="F120" s="120"/>
      <c r="G120" s="49"/>
      <c r="H120" s="49"/>
      <c r="I120" s="49"/>
      <c r="J120" s="182"/>
      <c r="K120" s="183"/>
      <c r="L120" s="49" t="s">
        <v>25</v>
      </c>
      <c r="M120" s="9"/>
      <c r="N120" s="31"/>
      <c r="O120" s="50"/>
      <c r="P120" s="50"/>
      <c r="Q120" s="50"/>
      <c r="R120" s="51"/>
      <c r="S120" s="7"/>
      <c r="T120" s="7"/>
      <c r="U120" s="7"/>
    </row>
    <row r="121" spans="1:26" ht="15" customHeight="1">
      <c r="A121" s="52" t="s">
        <v>26</v>
      </c>
      <c r="B121" s="109">
        <v>0</v>
      </c>
      <c r="C121" s="427" t="s">
        <v>48</v>
      </c>
      <c r="D121" s="428"/>
      <c r="E121" s="200"/>
      <c r="F121" s="121"/>
      <c r="G121" s="122"/>
      <c r="H121" s="122"/>
      <c r="I121" s="122"/>
      <c r="J121" s="382"/>
      <c r="K121" s="383"/>
      <c r="L121" s="384">
        <f>IF(C121="j",0,ROUND(B121*60*2,1)/2)</f>
        <v>0</v>
      </c>
      <c r="M121" s="468"/>
      <c r="N121" s="355" t="s">
        <v>89</v>
      </c>
      <c r="O121" s="356"/>
      <c r="P121" s="356"/>
      <c r="Q121" s="356"/>
      <c r="R121" s="408"/>
      <c r="S121" s="7"/>
      <c r="T121" s="7"/>
      <c r="U121" s="7"/>
      <c r="Z121" s="185" t="s">
        <v>53</v>
      </c>
    </row>
    <row r="122" spans="1:26" ht="15" customHeight="1">
      <c r="A122" s="52" t="s">
        <v>27</v>
      </c>
      <c r="B122" s="109">
        <v>0</v>
      </c>
      <c r="C122" s="427" t="s">
        <v>48</v>
      </c>
      <c r="D122" s="428"/>
      <c r="E122" s="200"/>
      <c r="F122" s="123"/>
      <c r="G122" s="53"/>
      <c r="H122" s="53"/>
      <c r="I122" s="53"/>
      <c r="J122" s="382"/>
      <c r="K122" s="383"/>
      <c r="L122" s="384">
        <f>IF(C122="j",0,ROUND(B122*60*2,1)/2)</f>
        <v>0</v>
      </c>
      <c r="M122" s="468"/>
      <c r="N122" s="355" t="s">
        <v>89</v>
      </c>
      <c r="O122" s="356"/>
      <c r="P122" s="356"/>
      <c r="Q122" s="356"/>
      <c r="R122" s="408"/>
      <c r="S122" s="7"/>
      <c r="T122" s="7"/>
      <c r="U122" s="7"/>
      <c r="Z122" s="185" t="s">
        <v>48</v>
      </c>
    </row>
    <row r="123" spans="1:21" ht="15" customHeight="1" thickBot="1">
      <c r="A123" s="52" t="s">
        <v>28</v>
      </c>
      <c r="B123" s="109">
        <v>0</v>
      </c>
      <c r="C123" s="429" t="s">
        <v>48</v>
      </c>
      <c r="D123" s="430"/>
      <c r="E123" s="200"/>
      <c r="F123" s="124"/>
      <c r="G123" s="125"/>
      <c r="H123" s="125"/>
      <c r="I123" s="146"/>
      <c r="J123" s="382"/>
      <c r="K123" s="383"/>
      <c r="L123" s="384">
        <f>IF(C123="j",0,ROUND(B123*60*2,1)/2)</f>
        <v>0</v>
      </c>
      <c r="M123" s="468"/>
      <c r="N123" s="358" t="s">
        <v>89</v>
      </c>
      <c r="O123" s="359"/>
      <c r="P123" s="359"/>
      <c r="Q123" s="359"/>
      <c r="R123" s="409"/>
      <c r="S123" s="7"/>
      <c r="T123" s="7"/>
      <c r="U123" s="7"/>
    </row>
    <row r="124" spans="1:21" ht="15" customHeight="1" thickBot="1">
      <c r="A124" s="39" t="s">
        <v>172</v>
      </c>
      <c r="B124" s="40"/>
      <c r="C124" s="41"/>
      <c r="D124" s="40"/>
      <c r="E124" s="40"/>
      <c r="F124" s="40"/>
      <c r="G124" s="40"/>
      <c r="H124" s="40"/>
      <c r="I124" s="40"/>
      <c r="J124" s="40"/>
      <c r="K124" s="54"/>
      <c r="L124" s="473">
        <f>SUM(L121:M123)</f>
        <v>0</v>
      </c>
      <c r="M124" s="474"/>
      <c r="N124" s="55" t="s">
        <v>13</v>
      </c>
      <c r="O124" s="25"/>
      <c r="P124" s="26"/>
      <c r="Q124" s="56"/>
      <c r="R124" s="27"/>
      <c r="T124" s="7"/>
      <c r="U124" s="7"/>
    </row>
    <row r="125" spans="1:21" ht="6.75" customHeight="1" thickBot="1">
      <c r="A125" s="137"/>
      <c r="B125" s="137"/>
      <c r="C125" s="136"/>
      <c r="D125" s="138"/>
      <c r="E125" s="137"/>
      <c r="F125" s="137"/>
      <c r="G125" s="137"/>
      <c r="H125" s="137"/>
      <c r="I125" s="139"/>
      <c r="J125" s="139"/>
      <c r="K125" s="137"/>
      <c r="L125" s="224"/>
      <c r="M125" s="224"/>
      <c r="N125" s="225"/>
      <c r="O125" s="226"/>
      <c r="P125" s="227"/>
      <c r="Q125" s="228"/>
      <c r="R125" s="225"/>
      <c r="T125" s="7"/>
      <c r="U125" s="7"/>
    </row>
    <row r="126" spans="1:21" ht="15" customHeight="1" thickBot="1">
      <c r="A126" s="39" t="s">
        <v>175</v>
      </c>
      <c r="B126" s="40"/>
      <c r="C126" s="41"/>
      <c r="D126" s="40"/>
      <c r="E126" s="40"/>
      <c r="F126" s="40"/>
      <c r="G126" s="40"/>
      <c r="H126" s="40"/>
      <c r="I126" s="40"/>
      <c r="J126" s="40"/>
      <c r="K126" s="54"/>
      <c r="L126" s="505">
        <v>0</v>
      </c>
      <c r="M126" s="506"/>
      <c r="N126" s="55" t="s">
        <v>13</v>
      </c>
      <c r="O126" s="25"/>
      <c r="P126" s="26"/>
      <c r="Q126" s="56"/>
      <c r="R126" s="27"/>
      <c r="T126" s="7"/>
      <c r="U126" s="7"/>
    </row>
    <row r="127" spans="1:21" ht="6" customHeight="1" thickBot="1">
      <c r="A127" s="77"/>
      <c r="B127" s="77"/>
      <c r="C127" s="135"/>
      <c r="D127" s="78"/>
      <c r="E127" s="77"/>
      <c r="F127" s="77"/>
      <c r="G127" s="77"/>
      <c r="H127" s="77"/>
      <c r="I127" s="229"/>
      <c r="J127" s="229"/>
      <c r="K127" s="77"/>
      <c r="L127" s="232"/>
      <c r="M127" s="232"/>
      <c r="N127" s="191"/>
      <c r="O127" s="190"/>
      <c r="P127" s="81"/>
      <c r="Q127" s="82"/>
      <c r="R127" s="191"/>
      <c r="T127" s="7"/>
      <c r="U127" s="7"/>
    </row>
    <row r="128" spans="1:21" ht="19.5" customHeight="1" thickBot="1">
      <c r="A128" s="233" t="s">
        <v>174</v>
      </c>
      <c r="B128" s="40"/>
      <c r="C128" s="41"/>
      <c r="D128" s="40"/>
      <c r="E128" s="40"/>
      <c r="F128" s="40"/>
      <c r="G128" s="40"/>
      <c r="H128" s="40"/>
      <c r="I128" s="40"/>
      <c r="J128" s="40"/>
      <c r="K128" s="54"/>
      <c r="L128" s="507">
        <f>L124+L126</f>
        <v>0</v>
      </c>
      <c r="M128" s="508"/>
      <c r="N128" s="235" t="s">
        <v>13</v>
      </c>
      <c r="O128" s="25"/>
      <c r="P128" s="26"/>
      <c r="Q128" s="56"/>
      <c r="R128" s="27"/>
      <c r="T128" s="7"/>
      <c r="U128" s="7"/>
    </row>
    <row r="129" spans="1:21" ht="15" customHeight="1">
      <c r="A129" s="77"/>
      <c r="B129" s="77"/>
      <c r="C129" s="135"/>
      <c r="D129" s="78"/>
      <c r="E129" s="77"/>
      <c r="F129" s="77"/>
      <c r="G129" s="77"/>
      <c r="H129" s="77"/>
      <c r="I129" s="229"/>
      <c r="J129" s="229"/>
      <c r="K129" s="77"/>
      <c r="L129" s="232"/>
      <c r="M129" s="232"/>
      <c r="N129" s="191"/>
      <c r="O129" s="190"/>
      <c r="P129" s="81"/>
      <c r="Q129" s="82"/>
      <c r="R129" s="191"/>
      <c r="T129" s="7"/>
      <c r="U129" s="7"/>
    </row>
    <row r="130" spans="1:21" ht="15" customHeight="1">
      <c r="A130" s="223" t="s">
        <v>29</v>
      </c>
      <c r="B130" s="77"/>
      <c r="C130" s="135"/>
      <c r="D130" s="78"/>
      <c r="E130" s="77"/>
      <c r="F130" s="77"/>
      <c r="G130" s="77"/>
      <c r="H130" s="77"/>
      <c r="I130" s="229"/>
      <c r="J130" s="229"/>
      <c r="K130" s="77"/>
      <c r="L130" s="232"/>
      <c r="M130" s="232"/>
      <c r="N130" s="191"/>
      <c r="O130" s="190"/>
      <c r="P130" s="81"/>
      <c r="Q130" s="82"/>
      <c r="R130" s="191"/>
      <c r="T130" s="7"/>
      <c r="U130" s="7"/>
    </row>
    <row r="131" spans="1:18" ht="15" customHeight="1" thickBot="1">
      <c r="A131" s="77"/>
      <c r="B131" s="77"/>
      <c r="C131" s="135"/>
      <c r="D131" s="78"/>
      <c r="E131" s="77"/>
      <c r="F131" s="77"/>
      <c r="G131" s="77"/>
      <c r="H131" s="77"/>
      <c r="I131" s="229"/>
      <c r="J131" s="229"/>
      <c r="K131" s="77"/>
      <c r="L131" s="77"/>
      <c r="M131" s="230"/>
      <c r="N131" s="230"/>
      <c r="O131" s="77"/>
      <c r="P131" s="77"/>
      <c r="Q131" s="231"/>
      <c r="R131" s="28"/>
    </row>
    <row r="132" spans="1:18" ht="18" customHeight="1">
      <c r="A132" s="335" t="s">
        <v>29</v>
      </c>
      <c r="B132" s="336"/>
      <c r="C132" s="337"/>
      <c r="D132" s="341" t="s">
        <v>79</v>
      </c>
      <c r="E132" s="342"/>
      <c r="F132" s="342"/>
      <c r="G132" s="342"/>
      <c r="H132" s="342"/>
      <c r="I132" s="343"/>
      <c r="J132" s="433" t="s">
        <v>206</v>
      </c>
      <c r="K132" s="434"/>
      <c r="L132" s="433" t="s">
        <v>188</v>
      </c>
      <c r="M132" s="434"/>
      <c r="N132" s="341" t="s">
        <v>30</v>
      </c>
      <c r="O132" s="342"/>
      <c r="P132" s="342"/>
      <c r="Q132" s="342"/>
      <c r="R132" s="466"/>
    </row>
    <row r="133" spans="1:18" ht="18" customHeight="1">
      <c r="A133" s="338"/>
      <c r="B133" s="339"/>
      <c r="C133" s="340"/>
      <c r="D133" s="344"/>
      <c r="E133" s="345"/>
      <c r="F133" s="345"/>
      <c r="G133" s="345"/>
      <c r="H133" s="345"/>
      <c r="I133" s="346"/>
      <c r="J133" s="435"/>
      <c r="K133" s="436"/>
      <c r="L133" s="435"/>
      <c r="M133" s="436"/>
      <c r="N133" s="344"/>
      <c r="O133" s="345"/>
      <c r="P133" s="345"/>
      <c r="Q133" s="345"/>
      <c r="R133" s="467"/>
    </row>
    <row r="134" spans="1:18" ht="15" customHeight="1">
      <c r="A134" s="328" t="s">
        <v>31</v>
      </c>
      <c r="B134" s="334"/>
      <c r="C134" s="329"/>
      <c r="D134" s="283" t="s">
        <v>32</v>
      </c>
      <c r="E134" s="283"/>
      <c r="F134" s="283"/>
      <c r="G134" s="283"/>
      <c r="H134" s="283"/>
      <c r="I134" s="284"/>
      <c r="J134" s="372">
        <f>R80</f>
        <v>0</v>
      </c>
      <c r="K134" s="373"/>
      <c r="L134" s="395">
        <f>ROUND(J134*2.4*2,1)/2</f>
        <v>0</v>
      </c>
      <c r="M134" s="396"/>
      <c r="N134" s="361"/>
      <c r="O134" s="334"/>
      <c r="P134" s="334"/>
      <c r="Q134" s="334"/>
      <c r="R134" s="415"/>
    </row>
    <row r="135" spans="1:18" ht="15" customHeight="1">
      <c r="A135" s="328" t="s">
        <v>145</v>
      </c>
      <c r="B135" s="334"/>
      <c r="C135" s="329"/>
      <c r="D135" s="283" t="s">
        <v>189</v>
      </c>
      <c r="E135" s="283"/>
      <c r="F135" s="283"/>
      <c r="G135" s="283"/>
      <c r="H135" s="283"/>
      <c r="I135" s="284"/>
      <c r="J135" s="372">
        <f>R89</f>
        <v>0</v>
      </c>
      <c r="K135" s="373"/>
      <c r="L135" s="395">
        <f>ROUND(J135*0.5*2,1)/2</f>
        <v>0</v>
      </c>
      <c r="M135" s="396"/>
      <c r="N135" s="361"/>
      <c r="O135" s="334"/>
      <c r="P135" s="334"/>
      <c r="Q135" s="334"/>
      <c r="R135" s="415"/>
    </row>
    <row r="136" spans="1:18" ht="15" customHeight="1">
      <c r="A136" s="328" t="s">
        <v>146</v>
      </c>
      <c r="B136" s="334"/>
      <c r="C136" s="329"/>
      <c r="D136" s="283" t="s">
        <v>204</v>
      </c>
      <c r="E136" s="283"/>
      <c r="F136" s="283"/>
      <c r="G136" s="283"/>
      <c r="H136" s="283"/>
      <c r="I136" s="284"/>
      <c r="J136" s="372">
        <f>(R103+R104)/100</f>
        <v>0</v>
      </c>
      <c r="K136" s="373"/>
      <c r="L136" s="395">
        <f>ROUND(J136*0.24*2,1)/2</f>
        <v>0</v>
      </c>
      <c r="M136" s="396"/>
      <c r="N136" s="361"/>
      <c r="O136" s="334"/>
      <c r="P136" s="334"/>
      <c r="Q136" s="334"/>
      <c r="R136" s="415"/>
    </row>
    <row r="137" spans="1:18" ht="15" customHeight="1">
      <c r="A137" s="328" t="s">
        <v>147</v>
      </c>
      <c r="B137" s="334"/>
      <c r="C137" s="329"/>
      <c r="D137" s="283" t="s">
        <v>205</v>
      </c>
      <c r="E137" s="283"/>
      <c r="F137" s="283"/>
      <c r="G137" s="283"/>
      <c r="H137" s="283"/>
      <c r="I137" s="284"/>
      <c r="J137" s="372">
        <f>(R105+R106)/100</f>
        <v>0</v>
      </c>
      <c r="K137" s="373"/>
      <c r="L137" s="395">
        <f>ROUND(J137*0.48*2,1)/2</f>
        <v>0</v>
      </c>
      <c r="M137" s="396"/>
      <c r="N137" s="253"/>
      <c r="O137" s="255"/>
      <c r="P137" s="255"/>
      <c r="Q137" s="255"/>
      <c r="R137" s="285"/>
    </row>
    <row r="138" spans="1:18" ht="15" customHeight="1">
      <c r="A138" s="286" t="s">
        <v>33</v>
      </c>
      <c r="B138" s="283"/>
      <c r="C138" s="254"/>
      <c r="D138" s="283" t="s">
        <v>34</v>
      </c>
      <c r="E138" s="283"/>
      <c r="F138" s="283"/>
      <c r="G138" s="283"/>
      <c r="H138" s="283"/>
      <c r="I138" s="284"/>
      <c r="J138" s="495">
        <v>0</v>
      </c>
      <c r="K138" s="496"/>
      <c r="L138" s="431">
        <f>ROUND(J138*6*2,1)/2</f>
        <v>0</v>
      </c>
      <c r="M138" s="432"/>
      <c r="N138" s="361"/>
      <c r="O138" s="334"/>
      <c r="P138" s="334"/>
      <c r="Q138" s="334"/>
      <c r="R138" s="415"/>
    </row>
    <row r="139" spans="1:18" ht="15" customHeight="1">
      <c r="A139" s="286" t="s">
        <v>35</v>
      </c>
      <c r="B139" s="283"/>
      <c r="C139" s="254"/>
      <c r="D139" s="283" t="s">
        <v>208</v>
      </c>
      <c r="E139" s="283"/>
      <c r="F139" s="283"/>
      <c r="G139" s="283"/>
      <c r="H139" s="283"/>
      <c r="I139" s="284"/>
      <c r="J139" s="372">
        <f>O190</f>
        <v>0</v>
      </c>
      <c r="K139" s="373"/>
      <c r="L139" s="395">
        <f>ROUND(J139*1*2,1)/2</f>
        <v>0</v>
      </c>
      <c r="M139" s="396"/>
      <c r="N139" s="361"/>
      <c r="O139" s="334"/>
      <c r="P139" s="334"/>
      <c r="Q139" s="334"/>
      <c r="R139" s="415"/>
    </row>
    <row r="140" spans="1:18" ht="15" customHeight="1">
      <c r="A140" s="286" t="s">
        <v>36</v>
      </c>
      <c r="B140" s="283"/>
      <c r="C140" s="254"/>
      <c r="D140" s="283" t="s">
        <v>208</v>
      </c>
      <c r="E140" s="283"/>
      <c r="F140" s="283"/>
      <c r="G140" s="283"/>
      <c r="H140" s="283"/>
      <c r="I140" s="284"/>
      <c r="J140" s="493">
        <f>O204</f>
        <v>0</v>
      </c>
      <c r="K140" s="494"/>
      <c r="L140" s="395">
        <f>ROUND(J140*1*2,1)/2</f>
        <v>0</v>
      </c>
      <c r="M140" s="396"/>
      <c r="N140" s="361"/>
      <c r="O140" s="334"/>
      <c r="P140" s="334"/>
      <c r="Q140" s="334"/>
      <c r="R140" s="415"/>
    </row>
    <row r="141" spans="1:18" ht="15" customHeight="1">
      <c r="A141" s="286" t="s">
        <v>37</v>
      </c>
      <c r="B141" s="283"/>
      <c r="C141" s="254"/>
      <c r="D141" s="283" t="s">
        <v>208</v>
      </c>
      <c r="E141" s="283"/>
      <c r="F141" s="283"/>
      <c r="G141" s="283"/>
      <c r="H141" s="283"/>
      <c r="I141" s="284"/>
      <c r="J141" s="493">
        <f>O218</f>
        <v>0</v>
      </c>
      <c r="K141" s="494"/>
      <c r="L141" s="395">
        <f>ROUND(J141*1*2,1)/2</f>
        <v>0</v>
      </c>
      <c r="M141" s="396"/>
      <c r="N141" s="361"/>
      <c r="O141" s="334"/>
      <c r="P141" s="334"/>
      <c r="Q141" s="334"/>
      <c r="R141" s="415"/>
    </row>
    <row r="142" spans="1:18" ht="15" customHeight="1">
      <c r="A142" s="328" t="s">
        <v>38</v>
      </c>
      <c r="B142" s="334"/>
      <c r="C142" s="277" t="s">
        <v>48</v>
      </c>
      <c r="D142" s="334" t="s">
        <v>199</v>
      </c>
      <c r="E142" s="334"/>
      <c r="F142" s="334"/>
      <c r="G142" s="283"/>
      <c r="H142" s="287"/>
      <c r="I142" s="288"/>
      <c r="J142" s="397">
        <v>0</v>
      </c>
      <c r="K142" s="398"/>
      <c r="L142" s="395">
        <f>IF(C142="j",(6+0.6*J142),0)</f>
        <v>0</v>
      </c>
      <c r="M142" s="396"/>
      <c r="N142" s="361"/>
      <c r="O142" s="334"/>
      <c r="P142" s="334"/>
      <c r="Q142" s="334"/>
      <c r="R142" s="415"/>
    </row>
    <row r="143" spans="1:18" ht="15" customHeight="1">
      <c r="A143" s="286" t="s">
        <v>39</v>
      </c>
      <c r="B143" s="283"/>
      <c r="C143" s="277" t="s">
        <v>48</v>
      </c>
      <c r="D143" s="361" t="s">
        <v>200</v>
      </c>
      <c r="E143" s="334"/>
      <c r="F143" s="334"/>
      <c r="G143" s="283"/>
      <c r="H143" s="20"/>
      <c r="I143" s="274"/>
      <c r="J143" s="397">
        <v>0</v>
      </c>
      <c r="K143" s="398"/>
      <c r="L143" s="395">
        <f>IF(C143="j",12*0.0015*J143,0)</f>
        <v>0</v>
      </c>
      <c r="M143" s="396"/>
      <c r="N143" s="361"/>
      <c r="O143" s="334"/>
      <c r="P143" s="334"/>
      <c r="Q143" s="334"/>
      <c r="R143" s="415"/>
    </row>
    <row r="144" spans="1:18" ht="15" customHeight="1">
      <c r="A144" s="326" t="s">
        <v>212</v>
      </c>
      <c r="B144" s="289"/>
      <c r="C144" s="277" t="s">
        <v>48</v>
      </c>
      <c r="D144" s="283"/>
      <c r="E144" s="283"/>
      <c r="F144" s="283"/>
      <c r="G144" s="283"/>
      <c r="H144" s="287"/>
      <c r="I144" s="281"/>
      <c r="J144" s="374"/>
      <c r="K144" s="375"/>
      <c r="L144" s="395">
        <f>IF(AND(C144="j",C145="n",J142&gt;0,J142&lt;21),12*(3+0.5*J142),IF(AND(C144="j",C145="j"),"- ",0))</f>
        <v>0</v>
      </c>
      <c r="M144" s="396"/>
      <c r="N144" s="453" t="str">
        <f>IF(AND(C144="j",C145="j"),"entweder Eimermelkanlage"," ")</f>
        <v> </v>
      </c>
      <c r="O144" s="454"/>
      <c r="P144" s="454"/>
      <c r="Q144" s="454"/>
      <c r="R144" s="455"/>
    </row>
    <row r="145" spans="1:18" ht="15" customHeight="1">
      <c r="A145" s="286" t="s">
        <v>203</v>
      </c>
      <c r="B145" s="289"/>
      <c r="C145" s="277" t="s">
        <v>48</v>
      </c>
      <c r="D145" s="283"/>
      <c r="E145" s="283"/>
      <c r="F145" s="283"/>
      <c r="G145" s="283"/>
      <c r="H145" s="287"/>
      <c r="I145" s="281"/>
      <c r="J145" s="374"/>
      <c r="K145" s="375"/>
      <c r="L145" s="395">
        <f>IF(AND(C145="j",C144="n",J142&gt;0,J142&lt;21),12*(4+0.5*J142),IF(AND(C145="j",C144="j"),"- ",0))</f>
        <v>0</v>
      </c>
      <c r="M145" s="396"/>
      <c r="N145" s="453" t="str">
        <f>IF(AND(C144="j",C145="j"),"oder Absauganlage"," ")</f>
        <v> </v>
      </c>
      <c r="O145" s="454"/>
      <c r="P145" s="454"/>
      <c r="Q145" s="454"/>
      <c r="R145" s="455"/>
    </row>
    <row r="146" spans="1:19" ht="15" customHeight="1">
      <c r="A146" s="286" t="s">
        <v>201</v>
      </c>
      <c r="B146" s="289"/>
      <c r="C146" s="277" t="s">
        <v>48</v>
      </c>
      <c r="D146" s="361" t="s">
        <v>209</v>
      </c>
      <c r="E146" s="334"/>
      <c r="F146" s="334"/>
      <c r="G146" s="334"/>
      <c r="H146" s="334"/>
      <c r="I146" s="281"/>
      <c r="J146" s="397">
        <v>0</v>
      </c>
      <c r="K146" s="398"/>
      <c r="L146" s="395">
        <f>IF(AND(C146="j",C147="n",J146&gt;0,J146&lt;21),12*(0.5*J146),IF(AND(C146="j",C147="j"),"- ",0))</f>
        <v>0</v>
      </c>
      <c r="M146" s="396"/>
      <c r="N146" s="453" t="str">
        <f>IF(AND(C146="j",C147="j"),"entweder Melkstand"," ")</f>
        <v> </v>
      </c>
      <c r="O146" s="454"/>
      <c r="P146" s="454"/>
      <c r="Q146" s="454"/>
      <c r="R146" s="455"/>
      <c r="S146" s="211"/>
    </row>
    <row r="147" spans="1:18" ht="15" customHeight="1">
      <c r="A147" s="286" t="s">
        <v>173</v>
      </c>
      <c r="B147" s="289"/>
      <c r="C147" s="277" t="s">
        <v>48</v>
      </c>
      <c r="D147" s="361" t="s">
        <v>202</v>
      </c>
      <c r="E147" s="334"/>
      <c r="F147" s="334"/>
      <c r="G147" s="283"/>
      <c r="H147" s="287"/>
      <c r="I147" s="281"/>
      <c r="J147" s="397">
        <v>0</v>
      </c>
      <c r="K147" s="398"/>
      <c r="L147" s="395">
        <f>IF(AND(C147="j",C146="n",J147&gt;0,J147&lt;5),12*25*J147,IF(AND(C147="j",C146="j"),"- ",0))</f>
        <v>0</v>
      </c>
      <c r="M147" s="396"/>
      <c r="N147" s="453" t="str">
        <f>IF(AND(C146="j",C147="j"),"oder AMS"," ")</f>
        <v> </v>
      </c>
      <c r="O147" s="454"/>
      <c r="P147" s="454"/>
      <c r="Q147" s="454"/>
      <c r="R147" s="455"/>
    </row>
    <row r="148" spans="1:18" ht="15" customHeight="1" thickBot="1">
      <c r="A148" s="286" t="s">
        <v>40</v>
      </c>
      <c r="B148" s="283"/>
      <c r="C148" s="252"/>
      <c r="D148" s="283"/>
      <c r="E148" s="283"/>
      <c r="F148" s="283"/>
      <c r="G148" s="283"/>
      <c r="H148" s="283"/>
      <c r="I148" s="283"/>
      <c r="J148" s="283"/>
      <c r="K148" s="57"/>
      <c r="L148" s="449">
        <v>0</v>
      </c>
      <c r="M148" s="450"/>
      <c r="N148" s="290"/>
      <c r="O148" s="291"/>
      <c r="P148" s="291"/>
      <c r="Q148" s="53"/>
      <c r="R148" s="292"/>
    </row>
    <row r="149" spans="1:19" s="20" customFormat="1" ht="15" customHeight="1" thickBot="1">
      <c r="A149" s="233" t="s">
        <v>41</v>
      </c>
      <c r="B149" s="40"/>
      <c r="C149" s="41"/>
      <c r="D149" s="40"/>
      <c r="E149" s="40"/>
      <c r="F149" s="40"/>
      <c r="G149" s="40"/>
      <c r="H149" s="40"/>
      <c r="I149" s="40"/>
      <c r="J149" s="40"/>
      <c r="K149" s="58"/>
      <c r="L149" s="451">
        <f>L134+L135+L136+L137+L138+L139+L140+L141+L142+L143+L144+L145+L146+L147+L148</f>
        <v>0</v>
      </c>
      <c r="M149" s="452"/>
      <c r="N149" s="234" t="s">
        <v>13</v>
      </c>
      <c r="O149" s="25"/>
      <c r="P149" s="26"/>
      <c r="Q149" s="56"/>
      <c r="R149" s="59"/>
      <c r="S149" s="293"/>
    </row>
    <row r="150" spans="11:16" ht="28.5" customHeight="1">
      <c r="K150" s="60"/>
      <c r="L150" s="106"/>
      <c r="O150" s="61"/>
      <c r="P150" s="61"/>
    </row>
    <row r="151" spans="1:16" ht="15" customHeight="1">
      <c r="A151" s="89" t="s">
        <v>42</v>
      </c>
      <c r="K151" s="60"/>
      <c r="L151" s="106"/>
      <c r="O151" s="61"/>
      <c r="P151" s="61"/>
    </row>
    <row r="152" spans="11:16" ht="15" customHeight="1" thickBot="1">
      <c r="K152" s="60"/>
      <c r="L152" s="106"/>
      <c r="O152" s="61"/>
      <c r="P152" s="61"/>
    </row>
    <row r="153" spans="1:16" ht="15" customHeight="1" thickBot="1">
      <c r="A153" s="62"/>
      <c r="J153" s="24"/>
      <c r="K153" s="278"/>
      <c r="L153" s="107" t="s">
        <v>43</v>
      </c>
      <c r="M153" s="47"/>
      <c r="N153" s="63" t="s">
        <v>44</v>
      </c>
      <c r="O153" s="64"/>
      <c r="P153" s="61"/>
    </row>
    <row r="154" spans="1:18" ht="15" customHeight="1">
      <c r="A154" s="65" t="s">
        <v>133</v>
      </c>
      <c r="B154" s="66"/>
      <c r="C154" s="67"/>
      <c r="D154" s="66"/>
      <c r="E154" s="66"/>
      <c r="F154" s="66"/>
      <c r="G154" s="66"/>
      <c r="H154" s="66"/>
      <c r="I154" s="66"/>
      <c r="J154" s="422"/>
      <c r="K154" s="405"/>
      <c r="L154" s="404">
        <f>Q81</f>
        <v>0</v>
      </c>
      <c r="M154" s="405"/>
      <c r="N154" s="404">
        <f>L81</f>
        <v>0</v>
      </c>
      <c r="O154" s="405"/>
      <c r="P154" s="68"/>
      <c r="Q154" s="69"/>
      <c r="R154" s="70"/>
    </row>
    <row r="155" spans="1:18" ht="15" customHeight="1">
      <c r="A155" s="71" t="s">
        <v>134</v>
      </c>
      <c r="B155" s="72"/>
      <c r="C155" s="73"/>
      <c r="D155" s="72"/>
      <c r="E155" s="72"/>
      <c r="F155" s="72"/>
      <c r="G155" s="72"/>
      <c r="H155" s="72"/>
      <c r="I155" s="72"/>
      <c r="J155" s="420"/>
      <c r="K155" s="407"/>
      <c r="L155" s="406">
        <f>Q95</f>
        <v>0</v>
      </c>
      <c r="M155" s="407"/>
      <c r="N155" s="406">
        <f>L95</f>
        <v>0</v>
      </c>
      <c r="O155" s="407"/>
      <c r="P155" s="74"/>
      <c r="Q155" s="75"/>
      <c r="R155" s="76"/>
    </row>
    <row r="156" spans="1:18" ht="15" customHeight="1">
      <c r="A156" s="71" t="s">
        <v>148</v>
      </c>
      <c r="B156" s="72"/>
      <c r="C156" s="73"/>
      <c r="D156" s="72"/>
      <c r="E156" s="72"/>
      <c r="F156" s="72"/>
      <c r="G156" s="72"/>
      <c r="H156" s="72"/>
      <c r="I156" s="72"/>
      <c r="J156" s="420"/>
      <c r="K156" s="407"/>
      <c r="L156" s="313"/>
      <c r="M156" s="314"/>
      <c r="N156" s="406">
        <f>L108</f>
        <v>0</v>
      </c>
      <c r="O156" s="407"/>
      <c r="P156" s="74"/>
      <c r="Q156" s="75"/>
      <c r="R156" s="76"/>
    </row>
    <row r="157" spans="1:18" ht="15" customHeight="1">
      <c r="A157" s="71" t="s">
        <v>178</v>
      </c>
      <c r="B157" s="72"/>
      <c r="C157" s="73"/>
      <c r="D157" s="72"/>
      <c r="E157" s="72"/>
      <c r="F157" s="72"/>
      <c r="G157" s="72"/>
      <c r="H157" s="72"/>
      <c r="I157" s="72"/>
      <c r="J157" s="279"/>
      <c r="K157" s="280"/>
      <c r="L157" s="406">
        <f>L124+L126</f>
        <v>0</v>
      </c>
      <c r="M157" s="407"/>
      <c r="N157" s="315"/>
      <c r="O157" s="316"/>
      <c r="P157" s="74"/>
      <c r="Q157" s="75"/>
      <c r="R157" s="76"/>
    </row>
    <row r="158" spans="1:18" ht="15" customHeight="1" thickBot="1">
      <c r="A158" s="71" t="s">
        <v>179</v>
      </c>
      <c r="B158" s="72"/>
      <c r="C158" s="73"/>
      <c r="D158" s="72"/>
      <c r="E158" s="72"/>
      <c r="F158" s="72"/>
      <c r="G158" s="72"/>
      <c r="H158" s="72"/>
      <c r="I158" s="72"/>
      <c r="J158" s="279"/>
      <c r="K158" s="280"/>
      <c r="L158" s="423">
        <f>L149</f>
        <v>0</v>
      </c>
      <c r="M158" s="424"/>
      <c r="N158" s="315"/>
      <c r="O158" s="316"/>
      <c r="P158" s="74"/>
      <c r="Q158" s="75"/>
      <c r="R158" s="76"/>
    </row>
    <row r="159" spans="1:18" s="89" customFormat="1" ht="24.75" customHeight="1" thickBot="1">
      <c r="A159" s="236" t="s">
        <v>176</v>
      </c>
      <c r="B159" s="237"/>
      <c r="C159" s="238"/>
      <c r="D159" s="237"/>
      <c r="E159" s="237"/>
      <c r="F159" s="237"/>
      <c r="G159" s="237"/>
      <c r="H159" s="237"/>
      <c r="I159" s="237"/>
      <c r="J159" s="237"/>
      <c r="K159" s="237"/>
      <c r="L159" s="418">
        <f>SUM(L154:M158)</f>
        <v>0</v>
      </c>
      <c r="M159" s="419"/>
      <c r="N159" s="418">
        <f>SUM(N154:O156)</f>
        <v>0</v>
      </c>
      <c r="O159" s="419"/>
      <c r="P159" s="239"/>
      <c r="Q159" s="240"/>
      <c r="R159" s="241"/>
    </row>
    <row r="160" spans="1:18" ht="15" customHeight="1">
      <c r="A160" s="77"/>
      <c r="B160" s="28"/>
      <c r="C160" s="29"/>
      <c r="D160" s="28"/>
      <c r="E160" s="28"/>
      <c r="F160" s="28"/>
      <c r="G160" s="28"/>
      <c r="H160" s="28"/>
      <c r="I160" s="28"/>
      <c r="J160" s="78"/>
      <c r="K160" s="78"/>
      <c r="L160" s="78"/>
      <c r="M160" s="78"/>
      <c r="N160" s="79"/>
      <c r="O160" s="80"/>
      <c r="P160" s="81"/>
      <c r="Q160" s="82"/>
      <c r="R160" s="83"/>
    </row>
    <row r="161" spans="9:18" ht="15" customHeight="1">
      <c r="I161" s="7"/>
      <c r="J161" s="87"/>
      <c r="K161" s="11"/>
      <c r="M161" s="11"/>
      <c r="P161" s="28"/>
      <c r="Q161" s="88"/>
      <c r="R161" s="10"/>
    </row>
    <row r="162" ht="15" customHeight="1">
      <c r="A162" s="89" t="s">
        <v>110</v>
      </c>
    </row>
    <row r="163" spans="7:16" ht="15" customHeight="1">
      <c r="G163" s="6" t="s">
        <v>92</v>
      </c>
      <c r="P163" s="6" t="s">
        <v>93</v>
      </c>
    </row>
    <row r="164" spans="1:18" ht="15" customHeight="1" thickBot="1">
      <c r="A164" s="62" t="s">
        <v>91</v>
      </c>
      <c r="G164" s="358" t="s">
        <v>211</v>
      </c>
      <c r="H164" s="364"/>
      <c r="I164" s="364"/>
      <c r="J164" s="364"/>
      <c r="K164" s="364"/>
      <c r="L164" s="364"/>
      <c r="M164" s="364"/>
      <c r="N164" s="365"/>
      <c r="P164" s="410">
        <v>39841</v>
      </c>
      <c r="Q164" s="411"/>
      <c r="R164" s="412"/>
    </row>
    <row r="165" spans="1:18" s="87" customFormat="1" ht="15" customHeight="1">
      <c r="A165" s="90" t="s">
        <v>54</v>
      </c>
      <c r="B165" s="91" t="s">
        <v>60</v>
      </c>
      <c r="C165" s="91"/>
      <c r="D165" s="92"/>
      <c r="E165" s="91" t="s">
        <v>55</v>
      </c>
      <c r="F165" s="91"/>
      <c r="G165" s="91"/>
      <c r="H165" s="91"/>
      <c r="I165" s="91"/>
      <c r="J165" s="91"/>
      <c r="K165" s="91"/>
      <c r="L165" s="91"/>
      <c r="M165" s="92"/>
      <c r="N165" s="91" t="s">
        <v>56</v>
      </c>
      <c r="O165" s="92"/>
      <c r="P165" s="91" t="s">
        <v>57</v>
      </c>
      <c r="Q165" s="93"/>
      <c r="R165" s="94"/>
    </row>
    <row r="166" spans="1:18" ht="15" customHeight="1">
      <c r="A166" s="95">
        <v>1</v>
      </c>
      <c r="B166" s="355" t="s">
        <v>126</v>
      </c>
      <c r="C166" s="356"/>
      <c r="D166" s="357"/>
      <c r="E166" s="355" t="s">
        <v>90</v>
      </c>
      <c r="F166" s="356"/>
      <c r="G166" s="356"/>
      <c r="H166" s="356"/>
      <c r="I166" s="356"/>
      <c r="J166" s="356"/>
      <c r="K166" s="356"/>
      <c r="L166" s="356"/>
      <c r="M166" s="357"/>
      <c r="N166" s="310"/>
      <c r="O166" s="160">
        <v>0</v>
      </c>
      <c r="P166" s="355" t="s">
        <v>58</v>
      </c>
      <c r="Q166" s="356"/>
      <c r="R166" s="408"/>
    </row>
    <row r="167" spans="1:18" ht="15" customHeight="1">
      <c r="A167" s="95">
        <v>2</v>
      </c>
      <c r="B167" s="355" t="s">
        <v>17</v>
      </c>
      <c r="C167" s="356"/>
      <c r="D167" s="357"/>
      <c r="E167" s="355"/>
      <c r="F167" s="356"/>
      <c r="G167" s="356"/>
      <c r="H167" s="356"/>
      <c r="I167" s="356"/>
      <c r="J167" s="356"/>
      <c r="K167" s="356"/>
      <c r="L167" s="356"/>
      <c r="M167" s="357"/>
      <c r="N167" s="310"/>
      <c r="O167" s="160"/>
      <c r="P167" s="355"/>
      <c r="Q167" s="356"/>
      <c r="R167" s="408"/>
    </row>
    <row r="168" spans="1:18" ht="15" customHeight="1">
      <c r="A168" s="95">
        <v>3</v>
      </c>
      <c r="B168" s="355" t="s">
        <v>17</v>
      </c>
      <c r="C168" s="356"/>
      <c r="D168" s="357"/>
      <c r="E168" s="355"/>
      <c r="F168" s="356"/>
      <c r="G168" s="356"/>
      <c r="H168" s="356"/>
      <c r="I168" s="356"/>
      <c r="J168" s="356"/>
      <c r="K168" s="356"/>
      <c r="L168" s="356"/>
      <c r="M168" s="357"/>
      <c r="N168" s="310"/>
      <c r="O168" s="160"/>
      <c r="P168" s="355"/>
      <c r="Q168" s="356"/>
      <c r="R168" s="408"/>
    </row>
    <row r="169" spans="1:18" ht="15" customHeight="1" thickBot="1">
      <c r="A169" s="96">
        <v>4</v>
      </c>
      <c r="B169" s="358" t="s">
        <v>17</v>
      </c>
      <c r="C169" s="359"/>
      <c r="D169" s="360"/>
      <c r="E169" s="358"/>
      <c r="F169" s="359"/>
      <c r="G169" s="359"/>
      <c r="H169" s="359"/>
      <c r="I169" s="359"/>
      <c r="J169" s="359"/>
      <c r="K169" s="359"/>
      <c r="L169" s="359"/>
      <c r="M169" s="360"/>
      <c r="N169" s="311"/>
      <c r="O169" s="208"/>
      <c r="P169" s="358"/>
      <c r="Q169" s="359"/>
      <c r="R169" s="409"/>
    </row>
    <row r="170" spans="13:15" ht="15" customHeight="1" thickBot="1">
      <c r="M170" s="10" t="s">
        <v>103</v>
      </c>
      <c r="N170" s="416">
        <f>SUM(O166:O169)</f>
        <v>0</v>
      </c>
      <c r="O170" s="417"/>
    </row>
    <row r="171" spans="13:15" ht="15" customHeight="1">
      <c r="M171" s="10"/>
      <c r="N171" s="28"/>
      <c r="O171" s="126"/>
    </row>
    <row r="172" spans="1:18" ht="15" customHeight="1" thickBot="1">
      <c r="A172" s="62" t="s">
        <v>102</v>
      </c>
      <c r="G172" s="358" t="s">
        <v>98</v>
      </c>
      <c r="H172" s="359"/>
      <c r="I172" s="359"/>
      <c r="J172" s="359"/>
      <c r="K172" s="359"/>
      <c r="L172" s="359"/>
      <c r="M172" s="359"/>
      <c r="N172" s="360"/>
      <c r="P172" s="410">
        <v>39831</v>
      </c>
      <c r="Q172" s="411"/>
      <c r="R172" s="412"/>
    </row>
    <row r="173" spans="1:18" ht="15" customHeight="1">
      <c r="A173" s="90" t="s">
        <v>54</v>
      </c>
      <c r="B173" s="91" t="s">
        <v>60</v>
      </c>
      <c r="C173" s="91"/>
      <c r="D173" s="92"/>
      <c r="E173" s="91"/>
      <c r="F173" s="91"/>
      <c r="G173" s="91"/>
      <c r="H173" s="91"/>
      <c r="I173" s="91"/>
      <c r="J173" s="91"/>
      <c r="K173" s="91"/>
      <c r="L173" s="91"/>
      <c r="M173" s="92"/>
      <c r="N173" s="91" t="s">
        <v>56</v>
      </c>
      <c r="O173" s="92"/>
      <c r="P173" s="91"/>
      <c r="Q173" s="93"/>
      <c r="R173" s="94"/>
    </row>
    <row r="174" spans="1:18" ht="15" customHeight="1">
      <c r="A174" s="95">
        <v>5</v>
      </c>
      <c r="B174" s="355" t="s">
        <v>126</v>
      </c>
      <c r="C174" s="356"/>
      <c r="D174" s="357"/>
      <c r="E174" s="355"/>
      <c r="F174" s="356"/>
      <c r="G174" s="356"/>
      <c r="H174" s="356"/>
      <c r="I174" s="356"/>
      <c r="J174" s="356"/>
      <c r="K174" s="356"/>
      <c r="L174" s="356"/>
      <c r="M174" s="357"/>
      <c r="N174" s="308"/>
      <c r="O174" s="159">
        <v>0</v>
      </c>
      <c r="P174" s="355"/>
      <c r="Q174" s="356"/>
      <c r="R174" s="408"/>
    </row>
    <row r="175" spans="1:18" ht="15" customHeight="1" thickBot="1">
      <c r="A175" s="96">
        <v>6</v>
      </c>
      <c r="B175" s="358"/>
      <c r="C175" s="359"/>
      <c r="D175" s="360"/>
      <c r="E175" s="358"/>
      <c r="F175" s="359"/>
      <c r="G175" s="359"/>
      <c r="H175" s="359"/>
      <c r="I175" s="359"/>
      <c r="J175" s="359"/>
      <c r="K175" s="359"/>
      <c r="L175" s="359"/>
      <c r="M175" s="360"/>
      <c r="N175" s="309"/>
      <c r="O175" s="209"/>
      <c r="P175" s="358"/>
      <c r="Q175" s="359"/>
      <c r="R175" s="409"/>
    </row>
    <row r="176" spans="13:15" ht="15" customHeight="1" thickBot="1">
      <c r="M176" s="10" t="s">
        <v>104</v>
      </c>
      <c r="N176" s="425">
        <f>O166+O167+O168+O169+O174+O175</f>
        <v>0</v>
      </c>
      <c r="O176" s="426"/>
    </row>
    <row r="177" spans="13:15" ht="15" customHeight="1">
      <c r="M177" s="10"/>
      <c r="N177" s="28"/>
      <c r="O177" s="126"/>
    </row>
    <row r="178" spans="13:15" ht="15" customHeight="1">
      <c r="M178" s="10"/>
      <c r="N178" s="28"/>
      <c r="O178" s="126"/>
    </row>
    <row r="179" spans="7:16" ht="15" customHeight="1">
      <c r="G179" s="6" t="s">
        <v>92</v>
      </c>
      <c r="M179" s="10"/>
      <c r="N179" s="28"/>
      <c r="O179" s="126"/>
      <c r="P179" s="6" t="s">
        <v>93</v>
      </c>
    </row>
    <row r="180" spans="1:18" ht="15" customHeight="1" thickBot="1">
      <c r="A180" s="62" t="s">
        <v>97</v>
      </c>
      <c r="G180" s="358" t="str">
        <f>G164</f>
        <v>Betriebsblatt, Baueingabe, mündl. Ang. Bauherrschaft ?</v>
      </c>
      <c r="H180" s="364"/>
      <c r="I180" s="364"/>
      <c r="J180" s="364"/>
      <c r="K180" s="364"/>
      <c r="L180" s="364"/>
      <c r="M180" s="364"/>
      <c r="N180" s="365"/>
      <c r="P180" s="410">
        <f>P164</f>
        <v>39841</v>
      </c>
      <c r="Q180" s="411"/>
      <c r="R180" s="412"/>
    </row>
    <row r="181" spans="1:18" s="87" customFormat="1" ht="15" customHeight="1">
      <c r="A181" s="90" t="s">
        <v>59</v>
      </c>
      <c r="B181" s="91" t="s">
        <v>60</v>
      </c>
      <c r="C181" s="91"/>
      <c r="D181" s="92"/>
      <c r="E181" s="91" t="s">
        <v>55</v>
      </c>
      <c r="F181" s="91"/>
      <c r="G181" s="91"/>
      <c r="H181" s="91"/>
      <c r="I181" s="91"/>
      <c r="J181" s="91"/>
      <c r="K181" s="91"/>
      <c r="L181" s="91"/>
      <c r="M181" s="92"/>
      <c r="N181" s="91" t="s">
        <v>61</v>
      </c>
      <c r="O181" s="92"/>
      <c r="P181" s="91" t="s">
        <v>57</v>
      </c>
      <c r="Q181" s="93"/>
      <c r="R181" s="94"/>
    </row>
    <row r="182" spans="1:18" ht="15" customHeight="1">
      <c r="A182" s="95">
        <v>1</v>
      </c>
      <c r="B182" s="355" t="s">
        <v>126</v>
      </c>
      <c r="C182" s="356"/>
      <c r="D182" s="357"/>
      <c r="E182" s="355" t="s">
        <v>62</v>
      </c>
      <c r="F182" s="356"/>
      <c r="G182" s="356"/>
      <c r="H182" s="356"/>
      <c r="I182" s="356"/>
      <c r="J182" s="356"/>
      <c r="K182" s="356"/>
      <c r="L182" s="356"/>
      <c r="M182" s="357"/>
      <c r="N182" s="306"/>
      <c r="O182" s="159">
        <v>0</v>
      </c>
      <c r="P182" s="355" t="s">
        <v>35</v>
      </c>
      <c r="Q182" s="356"/>
      <c r="R182" s="408"/>
    </row>
    <row r="183" spans="1:18" ht="14.25" customHeight="1" thickBot="1">
      <c r="A183" s="96">
        <v>2</v>
      </c>
      <c r="B183" s="358"/>
      <c r="C183" s="359"/>
      <c r="D183" s="360"/>
      <c r="E183" s="358"/>
      <c r="F183" s="359"/>
      <c r="G183" s="359"/>
      <c r="H183" s="359"/>
      <c r="I183" s="359"/>
      <c r="J183" s="359"/>
      <c r="K183" s="359"/>
      <c r="L183" s="359"/>
      <c r="M183" s="360"/>
      <c r="N183" s="307"/>
      <c r="O183" s="209"/>
      <c r="P183" s="358"/>
      <c r="Q183" s="359"/>
      <c r="R183" s="409"/>
    </row>
    <row r="184" spans="1:18" ht="14.25" customHeight="1" thickBot="1">
      <c r="A184" s="29"/>
      <c r="B184" s="147"/>
      <c r="C184" s="148"/>
      <c r="D184" s="148"/>
      <c r="E184" s="147"/>
      <c r="F184" s="148"/>
      <c r="G184" s="148"/>
      <c r="M184" s="10" t="s">
        <v>105</v>
      </c>
      <c r="N184" s="110"/>
      <c r="O184" s="161">
        <f>O182+O183</f>
        <v>0</v>
      </c>
      <c r="P184" s="149"/>
      <c r="Q184" s="149"/>
      <c r="R184" s="149"/>
    </row>
    <row r="185" spans="1:18" ht="14.25" customHeight="1">
      <c r="A185" s="29"/>
      <c r="B185" s="147"/>
      <c r="C185" s="148"/>
      <c r="D185" s="148"/>
      <c r="E185" s="147"/>
      <c r="F185" s="148"/>
      <c r="G185" s="148"/>
      <c r="H185" s="148"/>
      <c r="I185" s="148"/>
      <c r="J185" s="148"/>
      <c r="K185" s="148"/>
      <c r="L185" s="97"/>
      <c r="M185" s="97"/>
      <c r="N185" s="97"/>
      <c r="O185" s="126"/>
      <c r="P185" s="149"/>
      <c r="Q185" s="149"/>
      <c r="R185" s="149"/>
    </row>
    <row r="186" spans="1:18" ht="15" customHeight="1" thickBot="1">
      <c r="A186" s="62" t="s">
        <v>99</v>
      </c>
      <c r="G186" s="358" t="str">
        <f>G172</f>
        <v>Baueingabeplan</v>
      </c>
      <c r="H186" s="359"/>
      <c r="I186" s="359"/>
      <c r="J186" s="359"/>
      <c r="K186" s="359"/>
      <c r="L186" s="359"/>
      <c r="M186" s="359"/>
      <c r="N186" s="360"/>
      <c r="P186" s="410">
        <f>P172</f>
        <v>39831</v>
      </c>
      <c r="Q186" s="411"/>
      <c r="R186" s="412"/>
    </row>
    <row r="187" spans="1:18" ht="15" customHeight="1">
      <c r="A187" s="90" t="s">
        <v>59</v>
      </c>
      <c r="B187" s="91" t="s">
        <v>60</v>
      </c>
      <c r="C187" s="91"/>
      <c r="D187" s="92"/>
      <c r="E187" s="91"/>
      <c r="F187" s="91"/>
      <c r="G187" s="91"/>
      <c r="H187" s="91"/>
      <c r="I187" s="91"/>
      <c r="J187" s="91"/>
      <c r="K187" s="91"/>
      <c r="L187" s="91"/>
      <c r="M187" s="92"/>
      <c r="N187" s="91" t="s">
        <v>61</v>
      </c>
      <c r="O187" s="92"/>
      <c r="P187" s="91"/>
      <c r="Q187" s="93"/>
      <c r="R187" s="94"/>
    </row>
    <row r="188" spans="1:18" ht="15" customHeight="1">
      <c r="A188" s="95">
        <v>3</v>
      </c>
      <c r="B188" s="355" t="s">
        <v>126</v>
      </c>
      <c r="C188" s="356"/>
      <c r="D188" s="357"/>
      <c r="E188" s="355"/>
      <c r="F188" s="356"/>
      <c r="G188" s="356"/>
      <c r="H188" s="356"/>
      <c r="I188" s="356"/>
      <c r="J188" s="356"/>
      <c r="K188" s="356"/>
      <c r="L188" s="356"/>
      <c r="M188" s="357"/>
      <c r="N188" s="306"/>
      <c r="O188" s="159">
        <v>0</v>
      </c>
      <c r="P188" s="355"/>
      <c r="Q188" s="356"/>
      <c r="R188" s="408"/>
    </row>
    <row r="189" spans="1:18" ht="15" customHeight="1" thickBot="1">
      <c r="A189" s="96">
        <v>4</v>
      </c>
      <c r="B189" s="358"/>
      <c r="C189" s="359"/>
      <c r="D189" s="360"/>
      <c r="E189" s="358"/>
      <c r="F189" s="359"/>
      <c r="G189" s="359"/>
      <c r="H189" s="359"/>
      <c r="I189" s="359"/>
      <c r="J189" s="359"/>
      <c r="K189" s="359"/>
      <c r="L189" s="359"/>
      <c r="M189" s="360"/>
      <c r="N189" s="307"/>
      <c r="O189" s="209"/>
      <c r="P189" s="358"/>
      <c r="Q189" s="359"/>
      <c r="R189" s="409"/>
    </row>
    <row r="190" spans="13:15" ht="15" customHeight="1" thickBot="1">
      <c r="M190" s="10" t="s">
        <v>106</v>
      </c>
      <c r="N190" s="110"/>
      <c r="O190" s="161">
        <f>O182+O183+O188+O189</f>
        <v>0</v>
      </c>
    </row>
    <row r="191" spans="13:15" ht="15" customHeight="1">
      <c r="M191" s="10"/>
      <c r="N191" s="28"/>
      <c r="O191" s="126"/>
    </row>
    <row r="192" spans="13:15" ht="15" customHeight="1">
      <c r="M192" s="10"/>
      <c r="N192" s="28"/>
      <c r="O192" s="126"/>
    </row>
    <row r="193" spans="1:16" ht="15" customHeight="1">
      <c r="A193" s="402" t="s">
        <v>127</v>
      </c>
      <c r="B193" s="402"/>
      <c r="C193" s="402"/>
      <c r="D193" s="402"/>
      <c r="E193" s="402"/>
      <c r="F193" s="402"/>
      <c r="G193" s="6" t="s">
        <v>92</v>
      </c>
      <c r="M193" s="10"/>
      <c r="N193" s="28"/>
      <c r="O193" s="126"/>
      <c r="P193" s="6" t="s">
        <v>93</v>
      </c>
    </row>
    <row r="194" spans="1:18" ht="15" customHeight="1" thickBot="1">
      <c r="A194" s="403"/>
      <c r="B194" s="403"/>
      <c r="C194" s="403"/>
      <c r="D194" s="403"/>
      <c r="E194" s="403"/>
      <c r="F194" s="403"/>
      <c r="G194" s="358" t="str">
        <f>G164</f>
        <v>Betriebsblatt, Baueingabe, mündl. Ang. Bauherrschaft ?</v>
      </c>
      <c r="H194" s="364"/>
      <c r="I194" s="364"/>
      <c r="J194" s="364"/>
      <c r="K194" s="364"/>
      <c r="L194" s="364"/>
      <c r="M194" s="364"/>
      <c r="N194" s="365"/>
      <c r="P194" s="410">
        <f>P164</f>
        <v>39841</v>
      </c>
      <c r="Q194" s="411"/>
      <c r="R194" s="412"/>
    </row>
    <row r="195" spans="1:18" ht="15" customHeight="1">
      <c r="A195" s="98" t="s">
        <v>63</v>
      </c>
      <c r="B195" s="99" t="s">
        <v>210</v>
      </c>
      <c r="C195" s="93"/>
      <c r="D195" s="8"/>
      <c r="E195" s="99" t="s">
        <v>128</v>
      </c>
      <c r="F195" s="99"/>
      <c r="G195" s="99"/>
      <c r="H195" s="99"/>
      <c r="I195" s="99"/>
      <c r="J195" s="99"/>
      <c r="K195" s="99"/>
      <c r="L195" s="99"/>
      <c r="M195" s="8"/>
      <c r="N195" s="99" t="s">
        <v>61</v>
      </c>
      <c r="O195" s="8"/>
      <c r="P195" s="99" t="s">
        <v>57</v>
      </c>
      <c r="Q195" s="93"/>
      <c r="R195" s="100"/>
    </row>
    <row r="196" spans="1:18" ht="15" customHeight="1">
      <c r="A196" s="95">
        <v>1</v>
      </c>
      <c r="B196" s="355" t="s">
        <v>126</v>
      </c>
      <c r="C196" s="356"/>
      <c r="D196" s="357"/>
      <c r="E196" s="399" t="s">
        <v>62</v>
      </c>
      <c r="F196" s="400"/>
      <c r="G196" s="400"/>
      <c r="H196" s="400"/>
      <c r="I196" s="400"/>
      <c r="J196" s="400"/>
      <c r="K196" s="400"/>
      <c r="L196" s="400"/>
      <c r="M196" s="401"/>
      <c r="N196" s="312"/>
      <c r="O196" s="159">
        <v>0</v>
      </c>
      <c r="P196" s="355" t="s">
        <v>36</v>
      </c>
      <c r="Q196" s="356"/>
      <c r="R196" s="408"/>
    </row>
    <row r="197" spans="1:18" ht="15" customHeight="1" thickBot="1">
      <c r="A197" s="96">
        <v>2</v>
      </c>
      <c r="B197" s="358"/>
      <c r="C197" s="359"/>
      <c r="D197" s="360"/>
      <c r="E197" s="366"/>
      <c r="F197" s="367"/>
      <c r="G197" s="367"/>
      <c r="H197" s="367"/>
      <c r="I197" s="367"/>
      <c r="J197" s="367"/>
      <c r="K197" s="367"/>
      <c r="L197" s="367"/>
      <c r="M197" s="368"/>
      <c r="N197" s="307"/>
      <c r="O197" s="209"/>
      <c r="P197" s="358"/>
      <c r="Q197" s="359"/>
      <c r="R197" s="409"/>
    </row>
    <row r="198" spans="1:18" ht="15" customHeight="1" thickBot="1">
      <c r="A198" s="29"/>
      <c r="B198" s="147"/>
      <c r="C198" s="148"/>
      <c r="D198" s="148"/>
      <c r="E198" s="147"/>
      <c r="F198" s="148"/>
      <c r="G198" s="148"/>
      <c r="M198" s="10" t="s">
        <v>107</v>
      </c>
      <c r="N198" s="110"/>
      <c r="O198" s="161">
        <f>O196+O197</f>
        <v>0</v>
      </c>
      <c r="P198" s="149"/>
      <c r="Q198" s="149"/>
      <c r="R198" s="149"/>
    </row>
    <row r="199" spans="1:6" ht="15" customHeight="1">
      <c r="A199" s="402" t="s">
        <v>131</v>
      </c>
      <c r="B199" s="402"/>
      <c r="C199" s="402"/>
      <c r="D199" s="402"/>
      <c r="E199" s="402"/>
      <c r="F199" s="402"/>
    </row>
    <row r="200" spans="1:18" ht="15" customHeight="1" thickBot="1">
      <c r="A200" s="403"/>
      <c r="B200" s="403"/>
      <c r="C200" s="403"/>
      <c r="D200" s="403"/>
      <c r="E200" s="403"/>
      <c r="F200" s="403"/>
      <c r="G200" s="358" t="str">
        <f>G172</f>
        <v>Baueingabeplan</v>
      </c>
      <c r="H200" s="359"/>
      <c r="I200" s="359"/>
      <c r="J200" s="359"/>
      <c r="K200" s="359"/>
      <c r="L200" s="359"/>
      <c r="M200" s="359"/>
      <c r="N200" s="360"/>
      <c r="P200" s="410">
        <f>P172</f>
        <v>39831</v>
      </c>
      <c r="Q200" s="411"/>
      <c r="R200" s="412"/>
    </row>
    <row r="201" spans="1:18" ht="15" customHeight="1">
      <c r="A201" s="98" t="s">
        <v>63</v>
      </c>
      <c r="B201" s="99" t="s">
        <v>210</v>
      </c>
      <c r="C201" s="91"/>
      <c r="D201" s="92"/>
      <c r="E201" s="91" t="s">
        <v>17</v>
      </c>
      <c r="F201" s="91"/>
      <c r="G201" s="91"/>
      <c r="H201" s="91"/>
      <c r="I201" s="91"/>
      <c r="J201" s="91"/>
      <c r="K201" s="91"/>
      <c r="L201" s="91"/>
      <c r="M201" s="92"/>
      <c r="N201" s="91" t="s">
        <v>61</v>
      </c>
      <c r="O201" s="92"/>
      <c r="P201" s="91"/>
      <c r="Q201" s="93"/>
      <c r="R201" s="94"/>
    </row>
    <row r="202" spans="1:18" ht="15" customHeight="1">
      <c r="A202" s="95">
        <v>3</v>
      </c>
      <c r="B202" s="355" t="s">
        <v>126</v>
      </c>
      <c r="C202" s="356"/>
      <c r="D202" s="357"/>
      <c r="E202" s="355"/>
      <c r="F202" s="356"/>
      <c r="G202" s="356"/>
      <c r="H202" s="356"/>
      <c r="I202" s="356"/>
      <c r="J202" s="356"/>
      <c r="K202" s="356"/>
      <c r="L202" s="356"/>
      <c r="M202" s="357"/>
      <c r="N202" s="306"/>
      <c r="O202" s="159">
        <v>0</v>
      </c>
      <c r="P202" s="355"/>
      <c r="Q202" s="356"/>
      <c r="R202" s="408"/>
    </row>
    <row r="203" spans="1:18" ht="15" customHeight="1" thickBot="1">
      <c r="A203" s="96">
        <v>4</v>
      </c>
      <c r="B203" s="358"/>
      <c r="C203" s="359"/>
      <c r="D203" s="360"/>
      <c r="E203" s="358"/>
      <c r="F203" s="359"/>
      <c r="G203" s="359"/>
      <c r="H203" s="359"/>
      <c r="I203" s="359"/>
      <c r="J203" s="359"/>
      <c r="K203" s="359"/>
      <c r="L203" s="359"/>
      <c r="M203" s="360"/>
      <c r="N203" s="307"/>
      <c r="O203" s="209"/>
      <c r="P203" s="358"/>
      <c r="Q203" s="359"/>
      <c r="R203" s="409"/>
    </row>
    <row r="204" spans="13:15" ht="15" customHeight="1" thickBot="1">
      <c r="M204" s="10" t="s">
        <v>108</v>
      </c>
      <c r="N204" s="110"/>
      <c r="O204" s="161">
        <f>O196+O197+O202+O203</f>
        <v>0</v>
      </c>
    </row>
    <row r="205" spans="13:15" ht="15" customHeight="1">
      <c r="M205" s="10"/>
      <c r="N205" s="28"/>
      <c r="O205" s="126"/>
    </row>
    <row r="206" spans="13:15" ht="15" customHeight="1">
      <c r="M206" s="10"/>
      <c r="N206" s="28"/>
      <c r="O206" s="126"/>
    </row>
    <row r="207" spans="1:16" ht="15" customHeight="1">
      <c r="A207" s="491" t="s">
        <v>130</v>
      </c>
      <c r="B207" s="491"/>
      <c r="C207" s="491"/>
      <c r="D207" s="491"/>
      <c r="E207" s="491"/>
      <c r="F207" s="491"/>
      <c r="G207" s="6" t="s">
        <v>92</v>
      </c>
      <c r="M207" s="10"/>
      <c r="N207" s="28"/>
      <c r="O207" s="126"/>
      <c r="P207" s="6" t="s">
        <v>93</v>
      </c>
    </row>
    <row r="208" spans="1:18" ht="15" customHeight="1" thickBot="1">
      <c r="A208" s="492"/>
      <c r="B208" s="492"/>
      <c r="C208" s="492"/>
      <c r="D208" s="492"/>
      <c r="E208" s="492"/>
      <c r="F208" s="492"/>
      <c r="G208" s="358" t="str">
        <f>G164</f>
        <v>Betriebsblatt, Baueingabe, mündl. Ang. Bauherrschaft ?</v>
      </c>
      <c r="H208" s="364"/>
      <c r="I208" s="364"/>
      <c r="J208" s="364"/>
      <c r="K208" s="364"/>
      <c r="L208" s="364"/>
      <c r="M208" s="364"/>
      <c r="N208" s="365"/>
      <c r="P208" s="410">
        <f>P164</f>
        <v>39841</v>
      </c>
      <c r="Q208" s="411"/>
      <c r="R208" s="412"/>
    </row>
    <row r="209" spans="1:18" ht="15" customHeight="1">
      <c r="A209" s="98" t="s">
        <v>64</v>
      </c>
      <c r="B209" s="99" t="s">
        <v>60</v>
      </c>
      <c r="C209" s="93"/>
      <c r="D209" s="8"/>
      <c r="E209" s="99" t="s">
        <v>65</v>
      </c>
      <c r="F209" s="99"/>
      <c r="G209" s="99"/>
      <c r="H209" s="99"/>
      <c r="I209" s="99"/>
      <c r="J209" s="99"/>
      <c r="K209" s="99"/>
      <c r="L209" s="99"/>
      <c r="M209" s="8"/>
      <c r="N209" s="99" t="s">
        <v>61</v>
      </c>
      <c r="O209" s="8"/>
      <c r="P209" s="99" t="s">
        <v>57</v>
      </c>
      <c r="Q209" s="93"/>
      <c r="R209" s="100"/>
    </row>
    <row r="210" spans="1:18" ht="15" customHeight="1">
      <c r="A210" s="95">
        <v>1</v>
      </c>
      <c r="B210" s="355" t="s">
        <v>126</v>
      </c>
      <c r="C210" s="356"/>
      <c r="D210" s="357"/>
      <c r="E210" s="399" t="s">
        <v>101</v>
      </c>
      <c r="F210" s="400"/>
      <c r="G210" s="400"/>
      <c r="H210" s="400"/>
      <c r="I210" s="400"/>
      <c r="J210" s="400"/>
      <c r="K210" s="400"/>
      <c r="L210" s="400"/>
      <c r="M210" s="401"/>
      <c r="N210" s="312"/>
      <c r="O210" s="159">
        <v>0</v>
      </c>
      <c r="P210" s="355" t="s">
        <v>58</v>
      </c>
      <c r="Q210" s="356"/>
      <c r="R210" s="408"/>
    </row>
    <row r="211" spans="1:18" ht="15" customHeight="1" thickBot="1">
      <c r="A211" s="96">
        <v>2</v>
      </c>
      <c r="B211" s="358"/>
      <c r="C211" s="359"/>
      <c r="D211" s="360"/>
      <c r="E211" s="366"/>
      <c r="F211" s="367"/>
      <c r="G211" s="367"/>
      <c r="H211" s="367"/>
      <c r="I211" s="367"/>
      <c r="J211" s="367"/>
      <c r="K211" s="367"/>
      <c r="L211" s="367"/>
      <c r="M211" s="368"/>
      <c r="N211" s="307"/>
      <c r="O211" s="209"/>
      <c r="P211" s="358"/>
      <c r="Q211" s="359"/>
      <c r="R211" s="409"/>
    </row>
    <row r="212" spans="13:15" ht="15" customHeight="1" thickBot="1">
      <c r="M212" s="10" t="s">
        <v>109</v>
      </c>
      <c r="N212" s="110"/>
      <c r="O212" s="161">
        <f>O210+O211</f>
        <v>0</v>
      </c>
    </row>
    <row r="213" spans="13:15" ht="15" customHeight="1">
      <c r="M213" s="10"/>
      <c r="N213" s="28"/>
      <c r="O213" s="126"/>
    </row>
    <row r="214" spans="1:18" ht="15" customHeight="1" thickBot="1">
      <c r="A214" s="62" t="s">
        <v>129</v>
      </c>
      <c r="G214" s="358" t="str">
        <f>G172</f>
        <v>Baueingabeplan</v>
      </c>
      <c r="H214" s="359"/>
      <c r="I214" s="359"/>
      <c r="J214" s="359"/>
      <c r="K214" s="359"/>
      <c r="L214" s="359"/>
      <c r="M214" s="359"/>
      <c r="N214" s="360"/>
      <c r="P214" s="410">
        <f>P172</f>
        <v>39831</v>
      </c>
      <c r="Q214" s="411"/>
      <c r="R214" s="412"/>
    </row>
    <row r="215" spans="1:18" ht="15" customHeight="1">
      <c r="A215" s="98" t="s">
        <v>64</v>
      </c>
      <c r="B215" s="99" t="s">
        <v>60</v>
      </c>
      <c r="C215" s="91"/>
      <c r="D215" s="92"/>
      <c r="E215" s="91" t="s">
        <v>17</v>
      </c>
      <c r="F215" s="91"/>
      <c r="G215" s="91"/>
      <c r="H215" s="91"/>
      <c r="I215" s="91"/>
      <c r="J215" s="91"/>
      <c r="K215" s="91"/>
      <c r="L215" s="91"/>
      <c r="M215" s="92"/>
      <c r="N215" s="91" t="s">
        <v>61</v>
      </c>
      <c r="O215" s="92"/>
      <c r="P215" s="91"/>
      <c r="Q215" s="93"/>
      <c r="R215" s="94"/>
    </row>
    <row r="216" spans="1:18" ht="15" customHeight="1">
      <c r="A216" s="95">
        <v>3</v>
      </c>
      <c r="B216" s="355" t="s">
        <v>126</v>
      </c>
      <c r="C216" s="356"/>
      <c r="D216" s="357"/>
      <c r="E216" s="355"/>
      <c r="F216" s="356"/>
      <c r="G216" s="356"/>
      <c r="H216" s="356"/>
      <c r="I216" s="356"/>
      <c r="J216" s="356"/>
      <c r="K216" s="356"/>
      <c r="L216" s="356"/>
      <c r="M216" s="357"/>
      <c r="N216" s="306"/>
      <c r="O216" s="159">
        <v>0</v>
      </c>
      <c r="P216" s="355"/>
      <c r="Q216" s="356"/>
      <c r="R216" s="408"/>
    </row>
    <row r="217" spans="1:18" ht="15" customHeight="1" thickBot="1">
      <c r="A217" s="96">
        <v>4</v>
      </c>
      <c r="B217" s="358"/>
      <c r="C217" s="359"/>
      <c r="D217" s="360"/>
      <c r="E217" s="358"/>
      <c r="F217" s="359"/>
      <c r="G217" s="359"/>
      <c r="H217" s="359"/>
      <c r="I217" s="359"/>
      <c r="J217" s="359"/>
      <c r="K217" s="359"/>
      <c r="L217" s="359"/>
      <c r="M217" s="360"/>
      <c r="N217" s="307"/>
      <c r="O217" s="209"/>
      <c r="P217" s="358"/>
      <c r="Q217" s="359"/>
      <c r="R217" s="409"/>
    </row>
    <row r="218" spans="13:15" ht="15" customHeight="1" thickBot="1">
      <c r="M218" s="10" t="s">
        <v>111</v>
      </c>
      <c r="N218" s="110"/>
      <c r="O218" s="161">
        <f>O210+O211+O216+O217</f>
        <v>0</v>
      </c>
    </row>
    <row r="219" spans="13:15" ht="15" customHeight="1">
      <c r="M219" s="10"/>
      <c r="N219" s="28"/>
      <c r="O219" s="126"/>
    </row>
    <row r="220" spans="1:18" ht="15" customHeight="1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</row>
    <row r="221" spans="1:18" ht="15" customHeight="1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</row>
    <row r="222" spans="1:18" ht="15" customHeight="1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</row>
    <row r="223" spans="1:18" ht="15" customHeight="1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</row>
    <row r="224" spans="1:18" ht="15" customHeight="1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</row>
    <row r="225" spans="1:18" ht="15" customHeight="1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</row>
    <row r="226" spans="1:18" ht="15" customHeight="1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</row>
    <row r="227" spans="1:18" ht="15" customHeight="1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</row>
    <row r="228" spans="1:18" ht="15" customHeight="1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</row>
    <row r="229" spans="1:18" ht="15" customHeight="1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</row>
    <row r="230" spans="1:18" ht="15" customHeight="1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</row>
    <row r="231" spans="1:18" ht="15" customHeight="1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</row>
    <row r="232" spans="1:18" ht="15" customHeight="1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</row>
    <row r="233" spans="1:18" ht="15" customHeight="1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</row>
    <row r="234" spans="1:18" ht="15" customHeight="1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</row>
    <row r="235" spans="1:18" ht="15" customHeight="1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</row>
    <row r="236" spans="1:18" ht="15" customHeight="1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</row>
    <row r="237" spans="1:18" ht="15" customHeight="1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</row>
    <row r="238" spans="1:18" ht="15" customHeight="1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</row>
    <row r="239" spans="1:18" ht="15" customHeight="1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</row>
    <row r="240" spans="1:18" ht="15" customHeight="1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</row>
    <row r="241" spans="1:18" ht="15" customHeight="1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</row>
    <row r="242" spans="1:18" ht="15" customHeight="1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</row>
    <row r="243" spans="1:18" ht="15" customHeight="1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</row>
    <row r="244" spans="1:18" ht="15" customHeight="1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</row>
  </sheetData>
  <sheetProtection password="BA91" sheet="1" selectLockedCells="1"/>
  <mergeCells count="275">
    <mergeCell ref="E15:F15"/>
    <mergeCell ref="B12:D12"/>
    <mergeCell ref="L12:N12"/>
    <mergeCell ref="L13:N13"/>
    <mergeCell ref="N121:R121"/>
    <mergeCell ref="N122:R122"/>
    <mergeCell ref="G103:H103"/>
    <mergeCell ref="N87:N88"/>
    <mergeCell ref="N99:Q100"/>
    <mergeCell ref="M87:M88"/>
    <mergeCell ref="O94:P94"/>
    <mergeCell ref="P101:P102"/>
    <mergeCell ref="G164:N164"/>
    <mergeCell ref="P164:R164"/>
    <mergeCell ref="L126:M126"/>
    <mergeCell ref="L128:M128"/>
    <mergeCell ref="D146:H146"/>
    <mergeCell ref="J136:K136"/>
    <mergeCell ref="L136:M136"/>
    <mergeCell ref="L144:M144"/>
    <mergeCell ref="N106:O106"/>
    <mergeCell ref="G105:H106"/>
    <mergeCell ref="I103:K106"/>
    <mergeCell ref="G104:H104"/>
    <mergeCell ref="N104:O104"/>
    <mergeCell ref="M105:M106"/>
    <mergeCell ref="N103:O103"/>
    <mergeCell ref="N105:O105"/>
    <mergeCell ref="N136:R136"/>
    <mergeCell ref="C119:D120"/>
    <mergeCell ref="L122:M122"/>
    <mergeCell ref="N123:R123"/>
    <mergeCell ref="J138:K138"/>
    <mergeCell ref="J139:K139"/>
    <mergeCell ref="L139:M139"/>
    <mergeCell ref="N138:R138"/>
    <mergeCell ref="N139:R139"/>
    <mergeCell ref="J137:K137"/>
    <mergeCell ref="L101:L102"/>
    <mergeCell ref="M101:M102"/>
    <mergeCell ref="N101:O102"/>
    <mergeCell ref="G101:H102"/>
    <mergeCell ref="I101:I102"/>
    <mergeCell ref="Q101:Q102"/>
    <mergeCell ref="N146:R146"/>
    <mergeCell ref="N142:R142"/>
    <mergeCell ref="L140:M140"/>
    <mergeCell ref="L141:M141"/>
    <mergeCell ref="L142:M142"/>
    <mergeCell ref="J141:K141"/>
    <mergeCell ref="L143:M143"/>
    <mergeCell ref="N143:R143"/>
    <mergeCell ref="N144:R144"/>
    <mergeCell ref="E189:M189"/>
    <mergeCell ref="A193:F194"/>
    <mergeCell ref="J140:K140"/>
    <mergeCell ref="J146:K146"/>
    <mergeCell ref="J142:K142"/>
    <mergeCell ref="J143:K143"/>
    <mergeCell ref="J156:K156"/>
    <mergeCell ref="A142:B142"/>
    <mergeCell ref="D142:F142"/>
    <mergeCell ref="G172:N172"/>
    <mergeCell ref="P216:R216"/>
    <mergeCell ref="B189:D189"/>
    <mergeCell ref="P210:R210"/>
    <mergeCell ref="P217:R217"/>
    <mergeCell ref="G208:N208"/>
    <mergeCell ref="P208:R208"/>
    <mergeCell ref="G214:N214"/>
    <mergeCell ref="P214:R214"/>
    <mergeCell ref="P211:R211"/>
    <mergeCell ref="E217:M217"/>
    <mergeCell ref="A207:F208"/>
    <mergeCell ref="E216:M216"/>
    <mergeCell ref="N61:Q62"/>
    <mergeCell ref="E211:M211"/>
    <mergeCell ref="P186:R186"/>
    <mergeCell ref="P188:R188"/>
    <mergeCell ref="E188:M188"/>
    <mergeCell ref="P196:R196"/>
    <mergeCell ref="P203:R203"/>
    <mergeCell ref="P200:R200"/>
    <mergeCell ref="P202:R202"/>
    <mergeCell ref="N159:O159"/>
    <mergeCell ref="H87:H88"/>
    <mergeCell ref="I87:I88"/>
    <mergeCell ref="O17:R17"/>
    <mergeCell ref="P87:P88"/>
    <mergeCell ref="Q87:Q88"/>
    <mergeCell ref="R61:R64"/>
    <mergeCell ref="N85:Q86"/>
    <mergeCell ref="R85:R88"/>
    <mergeCell ref="P63:P64"/>
    <mergeCell ref="O87:O88"/>
    <mergeCell ref="C61:C64"/>
    <mergeCell ref="N63:N64"/>
    <mergeCell ref="H63:H64"/>
    <mergeCell ref="J63:J64"/>
    <mergeCell ref="K63:K64"/>
    <mergeCell ref="G85:M86"/>
    <mergeCell ref="L87:L88"/>
    <mergeCell ref="I65:I69"/>
    <mergeCell ref="N134:R134"/>
    <mergeCell ref="N107:O107"/>
    <mergeCell ref="A80:B80"/>
    <mergeCell ref="A81:H81"/>
    <mergeCell ref="C121:D121"/>
    <mergeCell ref="A85:B88"/>
    <mergeCell ref="L123:M123"/>
    <mergeCell ref="R99:R102"/>
    <mergeCell ref="F101:F102"/>
    <mergeCell ref="J101:J102"/>
    <mergeCell ref="L124:M124"/>
    <mergeCell ref="J87:J88"/>
    <mergeCell ref="K87:K88"/>
    <mergeCell ref="D87:D88"/>
    <mergeCell ref="E87:E88"/>
    <mergeCell ref="F87:F88"/>
    <mergeCell ref="G87:G88"/>
    <mergeCell ref="K101:K102"/>
    <mergeCell ref="J121:K121"/>
    <mergeCell ref="H89:H93"/>
    <mergeCell ref="N132:R133"/>
    <mergeCell ref="L121:M121"/>
    <mergeCell ref="Q63:Q64"/>
    <mergeCell ref="O80:P80"/>
    <mergeCell ref="F63:F64"/>
    <mergeCell ref="E63:E64"/>
    <mergeCell ref="G63:G64"/>
    <mergeCell ref="I63:I64"/>
    <mergeCell ref="L63:L64"/>
    <mergeCell ref="O63:O64"/>
    <mergeCell ref="L135:M135"/>
    <mergeCell ref="E166:M166"/>
    <mergeCell ref="N135:R135"/>
    <mergeCell ref="N145:R145"/>
    <mergeCell ref="N147:R147"/>
    <mergeCell ref="A99:B102"/>
    <mergeCell ref="D99:F100"/>
    <mergeCell ref="G99:M100"/>
    <mergeCell ref="G107:H107"/>
    <mergeCell ref="D101:E102"/>
    <mergeCell ref="E169:M169"/>
    <mergeCell ref="L146:M146"/>
    <mergeCell ref="N156:O156"/>
    <mergeCell ref="L148:M148"/>
    <mergeCell ref="L149:M149"/>
    <mergeCell ref="P172:R172"/>
    <mergeCell ref="L157:M157"/>
    <mergeCell ref="L147:M147"/>
    <mergeCell ref="N154:O154"/>
    <mergeCell ref="P166:R166"/>
    <mergeCell ref="C43:D43"/>
    <mergeCell ref="C44:D44"/>
    <mergeCell ref="E196:M196"/>
    <mergeCell ref="C41:E42"/>
    <mergeCell ref="F41:H42"/>
    <mergeCell ref="F43:G43"/>
    <mergeCell ref="C45:D45"/>
    <mergeCell ref="C46:D46"/>
    <mergeCell ref="L132:M133"/>
    <mergeCell ref="L134:M134"/>
    <mergeCell ref="J154:K154"/>
    <mergeCell ref="L158:M158"/>
    <mergeCell ref="N176:O176"/>
    <mergeCell ref="C99:C102"/>
    <mergeCell ref="C122:D122"/>
    <mergeCell ref="C123:D123"/>
    <mergeCell ref="L145:M145"/>
    <mergeCell ref="L138:M138"/>
    <mergeCell ref="J132:K133"/>
    <mergeCell ref="A137:C137"/>
    <mergeCell ref="G14:J14"/>
    <mergeCell ref="G13:J13"/>
    <mergeCell ref="G12:J12"/>
    <mergeCell ref="E12:F12"/>
    <mergeCell ref="E13:F13"/>
    <mergeCell ref="E14:F14"/>
    <mergeCell ref="N155:O155"/>
    <mergeCell ref="I17:N17"/>
    <mergeCell ref="N140:R140"/>
    <mergeCell ref="N141:R141"/>
    <mergeCell ref="N170:O170"/>
    <mergeCell ref="P169:R169"/>
    <mergeCell ref="L159:M159"/>
    <mergeCell ref="P167:R167"/>
    <mergeCell ref="P168:R168"/>
    <mergeCell ref="J155:K155"/>
    <mergeCell ref="P182:R182"/>
    <mergeCell ref="P183:R183"/>
    <mergeCell ref="P174:R174"/>
    <mergeCell ref="P175:R175"/>
    <mergeCell ref="P197:R197"/>
    <mergeCell ref="P189:R189"/>
    <mergeCell ref="P180:R180"/>
    <mergeCell ref="P194:R194"/>
    <mergeCell ref="L137:M137"/>
    <mergeCell ref="J147:K147"/>
    <mergeCell ref="E183:M183"/>
    <mergeCell ref="E210:M210"/>
    <mergeCell ref="G180:N180"/>
    <mergeCell ref="A199:F200"/>
    <mergeCell ref="E202:M202"/>
    <mergeCell ref="E203:M203"/>
    <mergeCell ref="L154:M154"/>
    <mergeCell ref="L155:M155"/>
    <mergeCell ref="F44:G44"/>
    <mergeCell ref="D61:F62"/>
    <mergeCell ref="D63:D64"/>
    <mergeCell ref="F45:G45"/>
    <mergeCell ref="F46:G46"/>
    <mergeCell ref="G61:M62"/>
    <mergeCell ref="M63:M64"/>
    <mergeCell ref="C52:F52"/>
    <mergeCell ref="C85:C88"/>
    <mergeCell ref="A134:C134"/>
    <mergeCell ref="J134:K134"/>
    <mergeCell ref="J135:K135"/>
    <mergeCell ref="J144:K144"/>
    <mergeCell ref="J145:K145"/>
    <mergeCell ref="D85:F86"/>
    <mergeCell ref="J122:K122"/>
    <mergeCell ref="J123:K123"/>
    <mergeCell ref="D143:F143"/>
    <mergeCell ref="B202:D202"/>
    <mergeCell ref="B197:D197"/>
    <mergeCell ref="G186:N186"/>
    <mergeCell ref="G194:N194"/>
    <mergeCell ref="B168:D168"/>
    <mergeCell ref="B167:D167"/>
    <mergeCell ref="E197:M197"/>
    <mergeCell ref="E175:M175"/>
    <mergeCell ref="E167:M167"/>
    <mergeCell ref="E168:M168"/>
    <mergeCell ref="A70:B70"/>
    <mergeCell ref="E174:M174"/>
    <mergeCell ref="G200:N200"/>
    <mergeCell ref="E182:M182"/>
    <mergeCell ref="B217:D217"/>
    <mergeCell ref="B216:D216"/>
    <mergeCell ref="B211:D211"/>
    <mergeCell ref="B210:D210"/>
    <mergeCell ref="B203:D203"/>
    <mergeCell ref="B196:D196"/>
    <mergeCell ref="A74:B74"/>
    <mergeCell ref="B182:D182"/>
    <mergeCell ref="B175:D175"/>
    <mergeCell ref="B174:D174"/>
    <mergeCell ref="B169:D169"/>
    <mergeCell ref="B188:D188"/>
    <mergeCell ref="B183:D183"/>
    <mergeCell ref="D147:F147"/>
    <mergeCell ref="B119:B120"/>
    <mergeCell ref="B166:D166"/>
    <mergeCell ref="A73:B73"/>
    <mergeCell ref="A69:B69"/>
    <mergeCell ref="A132:C133"/>
    <mergeCell ref="D132:I133"/>
    <mergeCell ref="A61:B64"/>
    <mergeCell ref="A135:C135"/>
    <mergeCell ref="A79:B79"/>
    <mergeCell ref="A77:B77"/>
    <mergeCell ref="A71:B71"/>
    <mergeCell ref="A72:B72"/>
    <mergeCell ref="G15:J15"/>
    <mergeCell ref="A67:B67"/>
    <mergeCell ref="A66:B66"/>
    <mergeCell ref="A65:B65"/>
    <mergeCell ref="A41:B42"/>
    <mergeCell ref="A136:C136"/>
    <mergeCell ref="A78:B78"/>
    <mergeCell ref="A76:B76"/>
    <mergeCell ref="A75:B75"/>
    <mergeCell ref="A68:B68"/>
  </mergeCells>
  <conditionalFormatting sqref="Q33">
    <cfRule type="cellIs" priority="1" dxfId="0" operator="greaterThanOrEqual" stopIfTrue="1">
      <formula>0</formula>
    </cfRule>
  </conditionalFormatting>
  <dataValidations count="14">
    <dataValidation type="whole" allowBlank="1" showInputMessage="1" showErrorMessage="1" sqref="L138:M138">
      <formula1>0</formula1>
      <formula2>D65*C65</formula2>
    </dataValidation>
    <dataValidation type="decimal" allowBlank="1" showInputMessage="1" showErrorMessage="1" prompt="Bitte Anzahl GVE mit Schwemm-entmistung angeben" error="muss kleiner sein als GVE auf Vollgülle" sqref="J138:K138">
      <formula1>0</formula1>
      <formula2>D65*C65+D66*C66+D67*C67+D68*C68+D69*C69+D71*C71</formula2>
    </dataValidation>
    <dataValidation type="list" allowBlank="1" showInputMessage="1" showErrorMessage="1" prompt="J / N" error="entweder j oder n" sqref="C142:C147 I143:I147">
      <formula1>$Z$121:$Z$122</formula1>
    </dataValidation>
    <dataValidation type="decimal" allowBlank="1" showInputMessage="1" showErrorMessage="1" prompt="Bitte Flächenanteil eingestreuter Fläche im Bezug der gesamten verschmutzten Fläche in % angeben" sqref="I89:I93 I72:I73">
      <formula1>0</formula1>
      <formula2>1</formula2>
    </dataValidation>
    <dataValidation type="whole" allowBlank="1" showInputMessage="1" showErrorMessage="1" prompt="ganze Zimmer" sqref="B121:B123">
      <formula1>0</formula1>
      <formula2>20</formula2>
    </dataValidation>
    <dataValidation type="list" allowBlank="1" showDropDown="1" showInputMessage="1" showErrorMessage="1" prompt="J / N" sqref="J122:K123">
      <formula1>$Z$121:$Z$122</formula1>
    </dataValidation>
    <dataValidation allowBlank="1" showInputMessage="1" showErrorMessage="1" sqref="J121:K121"/>
    <dataValidation type="list" allowBlank="1" showInputMessage="1" showErrorMessage="1" prompt="J / N" sqref="C121:C123">
      <formula1>$Z$121:$Z$122</formula1>
    </dataValidation>
    <dataValidation type="whole" allowBlank="1" showInputMessage="1" showErrorMessage="1" prompt="Anzahl Tiere" sqref="N103:O106 G103:H104">
      <formula1>0</formula1>
      <formula2>100000</formula2>
    </dataValidation>
    <dataValidation type="list" allowBlank="1" showInputMessage="1" showErrorMessage="1" prompt="Klimazone auswählen" sqref="B17">
      <formula1>$Z$13:$Z$17</formula1>
    </dataValidation>
    <dataValidation type="decimal" operator="greaterThanOrEqual" allowBlank="1" showInputMessage="1" showErrorMessage="1" promptTitle="Reduktion " prompt="bei Tiefstreu: &#10;Reduktion = eingestreute Fläche / 3&#10;&#10;bei Stapelhöhe &gt;1.5 m:  Reduktion = Mistplattenfläche - (1.5 x Mistplattenfläche / Stapelhöhe)" error="Nur Zahlen grösser als 0" sqref="Q33">
      <formula1>0</formula1>
    </dataValidation>
    <dataValidation type="list" allowBlank="1" showInputMessage="1" showErrorMessage="1" prompt="Zone nach Viehwirtschaftskataster auswählen" sqref="O17:R17">
      <formula1>$Z$20:$Z$25</formula1>
    </dataValidation>
    <dataValidation type="decimal" allowBlank="1" showInputMessage="1" showErrorMessage="1" promptTitle="Korektur" prompt="Nur ausfüllen, wenn bei Rindviehhaltung Gülle und Mist anflällt und die Werte je Tier von den Durchschnittswerten Abweichen. &#10;Bei einer Reduktion ist der Wert mit einem Minuszeichen zu versehen&#10;" sqref="Q23">
      <formula1>-10000</formula1>
      <formula2>10000</formula2>
    </dataValidation>
    <dataValidation type="decimal" allowBlank="1" showInputMessage="1" showErrorMessage="1" promptTitle="Korektur" prompt="Nur ausfüllen, wenn bei Rindviehhaltung Gülle und Mist anfällt und die Werte je Tier von den Durchschnittswerten abweichen. &#10;Bei einer Reduktion ist der Wert mit einem Minuszeichen zu versehen" sqref="Q32">
      <formula1>-10000</formula1>
      <formula2>10000</formula2>
    </dataValidation>
  </dataValidations>
  <printOptions/>
  <pageMargins left="0.35433070866141736" right="0.2755905511811024" top="0.4724409448818898" bottom="0.3937007874015748" header="0.3937007874015748" footer="0.1968503937007874"/>
  <pageSetup orientation="portrait" paperSize="9" scale="90" r:id="rId4"/>
  <headerFooter alignWithMargins="0">
    <oddFooter>&amp;L&amp;"Arial,Standard"&amp;8&amp;D Dok: &amp;F&amp;CSeite &amp;P&amp;R&amp;8Arbeitshilfe SE3.11</oddFooter>
  </headerFooter>
  <rowBreaks count="3" manualBreakCount="3">
    <brk id="53" max="255" man="1"/>
    <brk id="112" max="255" man="1"/>
    <brk id="161" max="255" man="1"/>
  </rowBreaks>
  <ignoredErrors>
    <ignoredError sqref="R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AGW</dc:creator>
  <cp:keywords/>
  <dc:description/>
  <cp:lastModifiedBy>Mamic Ines</cp:lastModifiedBy>
  <cp:lastPrinted>2014-09-10T13:02:16Z</cp:lastPrinted>
  <dcterms:created xsi:type="dcterms:W3CDTF">1998-11-23T14:45:23Z</dcterms:created>
  <dcterms:modified xsi:type="dcterms:W3CDTF">2019-10-10T07:55:33Z</dcterms:modified>
  <cp:category/>
  <cp:version/>
  <cp:contentType/>
  <cp:contentStatus/>
</cp:coreProperties>
</file>