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hrpersonal\Abteilung\153 KEF Budget 7201\KEF 2025-2028\"/>
    </mc:Choice>
  </mc:AlternateContent>
  <xr:revisionPtr revIDLastSave="0" documentId="13_ncr:1_{7A30162A-E92A-48C6-93EE-BFDE17967933}" xr6:coauthVersionLast="36" xr6:coauthVersionMax="36" xr10:uidLastSave="{00000000-0000-0000-0000-000000000000}"/>
  <bookViews>
    <workbookView xWindow="0" yWindow="0" windowWidth="23040" windowHeight="9090" xr2:uid="{00000000-000D-0000-FFFF-FFFF00000000}"/>
  </bookViews>
  <sheets>
    <sheet name="Löhne LP und SL" sheetId="1" r:id="rId1"/>
  </sheets>
  <definedNames>
    <definedName name="_xlnm.Print_Area" localSheetId="0">'Löhne LP und SL'!$A$1:$J$49</definedName>
  </definedNames>
  <calcPr calcId="191029"/>
</workbook>
</file>

<file path=xl/calcChain.xml><?xml version="1.0" encoding="utf-8"?>
<calcChain xmlns="http://schemas.openxmlformats.org/spreadsheetml/2006/main">
  <c r="H12" i="1" l="1"/>
  <c r="G12" i="1"/>
  <c r="F12" i="1"/>
  <c r="I18" i="1" l="1"/>
  <c r="I8" i="1"/>
  <c r="H8" i="1"/>
  <c r="G8" i="1"/>
  <c r="F8" i="1"/>
  <c r="F7" i="1" l="1"/>
  <c r="I7" i="1" l="1"/>
  <c r="H7" i="1"/>
  <c r="G7" i="1"/>
  <c r="G13" i="1" l="1"/>
  <c r="H13" i="1"/>
  <c r="I13" i="1"/>
  <c r="F13" i="1"/>
  <c r="F24" i="1" l="1"/>
  <c r="J4" i="1" l="1"/>
  <c r="G9" i="1" l="1"/>
  <c r="G16" i="1" s="1"/>
  <c r="H9" i="1"/>
  <c r="H16" i="1" s="1"/>
  <c r="I9" i="1"/>
  <c r="I16" i="1" s="1"/>
  <c r="F9" i="1"/>
  <c r="J6" i="1"/>
  <c r="J7" i="1" s="1"/>
  <c r="F16" i="1" l="1"/>
  <c r="F10" i="1"/>
  <c r="J8" i="1"/>
  <c r="J11" i="1" l="1"/>
  <c r="J12" i="1"/>
  <c r="F28" i="1"/>
  <c r="J23" i="1"/>
  <c r="J24" i="1" s="1"/>
  <c r="G28" i="1"/>
  <c r="G34" i="1"/>
  <c r="G35" i="1" s="1"/>
  <c r="H28" i="1"/>
  <c r="H34" i="1" s="1"/>
  <c r="H32" i="1"/>
  <c r="I28" i="1"/>
  <c r="I34" i="1" s="1"/>
  <c r="I32" i="1"/>
  <c r="J31" i="1"/>
  <c r="J30" i="1"/>
  <c r="J29" i="1"/>
  <c r="J27" i="1"/>
  <c r="J26" i="1"/>
  <c r="J5" i="1"/>
  <c r="G32" i="1"/>
  <c r="G38" i="1"/>
  <c r="H24" i="1"/>
  <c r="G24" i="1"/>
  <c r="I24" i="1"/>
  <c r="H38" i="1" l="1"/>
  <c r="H35" i="1"/>
  <c r="F32" i="1"/>
  <c r="J32" i="1" s="1"/>
  <c r="F34" i="1"/>
  <c r="F35" i="1" s="1"/>
  <c r="H14" i="1"/>
  <c r="G14" i="1"/>
  <c r="F14" i="1"/>
  <c r="F15" i="1" s="1"/>
  <c r="F18" i="1" s="1"/>
  <c r="I35" i="1"/>
  <c r="I38" i="1"/>
  <c r="G10" i="1"/>
  <c r="H10" i="1"/>
  <c r="J28" i="1"/>
  <c r="I17" i="1"/>
  <c r="I14" i="1"/>
  <c r="F19" i="1" l="1"/>
  <c r="H15" i="1"/>
  <c r="H18" i="1" s="1"/>
  <c r="H17" i="1"/>
  <c r="J14" i="1"/>
  <c r="G15" i="1"/>
  <c r="G18" i="1" s="1"/>
  <c r="J9" i="1"/>
  <c r="J35" i="1"/>
  <c r="J34" i="1"/>
  <c r="F38" i="1"/>
  <c r="J38" i="1" s="1"/>
  <c r="J41" i="1"/>
  <c r="J48" i="1"/>
  <c r="A48" i="1"/>
  <c r="F48" i="1"/>
  <c r="G17" i="1"/>
  <c r="I10" i="1"/>
  <c r="I15" i="1" s="1"/>
  <c r="J13" i="1"/>
  <c r="I19" i="1" l="1"/>
  <c r="I20" i="1"/>
  <c r="H19" i="1"/>
  <c r="H20" i="1"/>
  <c r="G19" i="1"/>
  <c r="J10" i="1"/>
  <c r="F17" i="1"/>
  <c r="J17" i="1" s="1"/>
  <c r="J16" i="1"/>
  <c r="G20" i="1" l="1"/>
  <c r="G37" i="1" s="1"/>
  <c r="H40" i="1"/>
  <c r="H37" i="1"/>
  <c r="H39" i="1"/>
  <c r="I40" i="1"/>
  <c r="J15" i="1"/>
  <c r="F20" i="1"/>
  <c r="G39" i="1"/>
  <c r="G40" i="1"/>
  <c r="J20" i="1" l="1"/>
  <c r="J18" i="1"/>
  <c r="I37" i="1"/>
  <c r="I39" i="1"/>
  <c r="G41" i="1"/>
  <c r="G44" i="1" s="1"/>
  <c r="H41" i="1"/>
  <c r="F39" i="1"/>
  <c r="J19" i="1"/>
  <c r="F40" i="1" l="1"/>
  <c r="J40" i="1" s="1"/>
  <c r="F37" i="1"/>
  <c r="J37" i="1" s="1"/>
  <c r="I41" i="1"/>
  <c r="I43" i="1" s="1"/>
  <c r="G43" i="1"/>
  <c r="G45" i="1" s="1"/>
  <c r="J39" i="1"/>
  <c r="H43" i="1"/>
  <c r="H44" i="1"/>
  <c r="F41" i="1" l="1"/>
  <c r="F43" i="1" s="1"/>
  <c r="I44" i="1"/>
  <c r="I45" i="1" s="1"/>
  <c r="H45" i="1"/>
  <c r="F44" i="1" l="1"/>
  <c r="F45" i="1" s="1"/>
  <c r="J45" i="1" s="1"/>
  <c r="J43" i="1"/>
  <c r="J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Zolliker Andrea</author>
    <author>Rudolf Meier</author>
    <author xml:space="preserve"> </author>
  </authors>
  <commentList>
    <comment ref="E9" authorId="0" shapeId="0" xr:uid="{00000000-0006-0000-0000-000001000000}">
      <text>
        <r>
          <rPr>
            <sz val="9"/>
            <color indexed="81"/>
            <rFont val="Segoe UI"/>
            <family val="2"/>
          </rPr>
          <t xml:space="preserve">Durch Rotationsgewinn sind 0.5% für  Stufenerhöhung und 0.6% für indiv. Lohnerhöhungen abzudecken </t>
        </r>
      </text>
    </comment>
    <comment ref="F27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Hinweis</t>
        </r>
        <r>
          <rPr>
            <sz val="8"/>
            <color indexed="81"/>
            <rFont val="Tahoma"/>
            <family val="2"/>
          </rPr>
          <t>: Die VZE aus dem Gestaltungspool zur Erhöhung der 
Pensen der Schulleitung oder der VZE je Schulstufe sind in den 
Basis-VZE der Schulleitung und der Schulstufe bereits enthalten.</t>
        </r>
      </text>
    </comment>
    <comment ref="G27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Hinweis</t>
        </r>
        <r>
          <rPr>
            <sz val="8"/>
            <color indexed="81"/>
            <rFont val="Tahoma"/>
            <family val="2"/>
          </rPr>
          <t>: Die VZE aus dem Gestaltungspool zur Erhöhung der 
Pensen der Schulleitung oder der VZE je Schulstufe sind in den 
Basis-VZE der Schulleitung und der Schulstufe bereits enthalten.</t>
        </r>
      </text>
    </comment>
    <comment ref="H27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Hinweis</t>
        </r>
        <r>
          <rPr>
            <sz val="8"/>
            <color indexed="81"/>
            <rFont val="Tahoma"/>
            <family val="2"/>
          </rPr>
          <t>: Die VZE aus dem Gestaltungspool zur Erhöhung der 
Pensen der Schulleitung oder der VZE je Schulstufe sind in den 
Basis-VZE der Schulleitung und der Schulstufe bereits enthalten.</t>
        </r>
      </text>
    </comment>
    <comment ref="B43" authorId="2" shapeId="0" xr:uid="{00000000-0006-0000-0000-000005000000}">
      <text>
        <r>
          <rPr>
            <b/>
            <sz val="8"/>
            <color indexed="81"/>
            <rFont val="Tahoma"/>
            <family val="2"/>
          </rPr>
          <t>Gemeindeanteil:</t>
        </r>
        <r>
          <rPr>
            <sz val="8"/>
            <color indexed="81"/>
            <rFont val="Tahoma"/>
            <family val="2"/>
          </rPr>
          <t xml:space="preserve">
100% abzüglich Anteil Staat gemäss Staatsbeitragstabelle I</t>
        </r>
      </text>
    </comment>
  </commentList>
</comments>
</file>

<file path=xl/sharedStrings.xml><?xml version="1.0" encoding="utf-8"?>
<sst xmlns="http://schemas.openxmlformats.org/spreadsheetml/2006/main" count="57" uniqueCount="57">
  <si>
    <t>Gemeinde:</t>
  </si>
  <si>
    <t>Gemeindeanteil</t>
  </si>
  <si>
    <t>Total</t>
  </si>
  <si>
    <t>Gemeindeanteil total</t>
  </si>
  <si>
    <t>Beitragsberechtigter Personalaufwand (100 %)</t>
  </si>
  <si>
    <t>% am beitragsber. Aufwand</t>
  </si>
  <si>
    <t>Schulleitung</t>
  </si>
  <si>
    <t>Beitrag Familienausgleichskasse</t>
  </si>
  <si>
    <t>Kosten pro Stelle (Gesamtbetrag : Stellen)</t>
  </si>
  <si>
    <t>Anteil nicht beitragsberechtigte Lohnsumme</t>
  </si>
  <si>
    <t>Personalaufwand innerhalb der bewilligten VZE</t>
  </si>
  <si>
    <t>Betrag VZE-Überhang (Verteilschlüssel)</t>
  </si>
  <si>
    <t>Personalaufwand ohne bewilligte VZE</t>
  </si>
  <si>
    <t>Personalaufwand über den bewilligten VZE</t>
  </si>
  <si>
    <t>Total beitragsberechtigte VZE</t>
  </si>
  <si>
    <t>VZE zur komm. Erweit. des Schulleitungspensums</t>
  </si>
  <si>
    <t>VZE für Koordination auf Sekundarstufe</t>
  </si>
  <si>
    <t>Total von BI bewilligte VZE</t>
  </si>
  <si>
    <t>Personalaufwand Staat und Gemeinde (100 %)</t>
  </si>
  <si>
    <t>Bewilligte Umlagerung von VZE Therapien in IF</t>
  </si>
  <si>
    <t>Lohnänderungen/-korrekturen</t>
  </si>
  <si>
    <t>Zwischentotal 1</t>
  </si>
  <si>
    <t>Zwischentotal 2</t>
  </si>
  <si>
    <r>
      <t xml:space="preserve">Übr. Versicherungen </t>
    </r>
    <r>
      <rPr>
        <sz val="8"/>
        <rFont val="Arial"/>
        <family val="2"/>
      </rPr>
      <t>(AHV/ALV/BU/NBU)</t>
    </r>
    <r>
      <rPr>
        <sz val="10"/>
        <rFont val="Arial"/>
        <family val="2"/>
      </rPr>
      <t>:</t>
    </r>
  </si>
  <si>
    <t>*BVK-Beiträge: Pauschaler Durchschnitt.</t>
  </si>
  <si>
    <t>(Kto 2110.3611.00)</t>
  </si>
  <si>
    <t>(Kto 2120.3611.00)</t>
  </si>
  <si>
    <t>(Kto 2130.3611.00)</t>
  </si>
  <si>
    <t>(Kto 2190.3611.00)</t>
  </si>
  <si>
    <t>(Kto xxx.4631.00)</t>
  </si>
  <si>
    <t>Einmalzulagen 2.Teil, von Zw.total 1:</t>
  </si>
  <si>
    <t>Einmalzulagen Total</t>
  </si>
  <si>
    <t>Kindergarten</t>
  </si>
  <si>
    <t>Primarschule</t>
  </si>
  <si>
    <t>Sekundar-
schule</t>
  </si>
  <si>
    <t>Löhne Lehrpersonal u. Schulleitung</t>
  </si>
  <si>
    <t>Bruttolöhne, Total ohne Zulagen lt. Liste BI, Spalte P</t>
  </si>
  <si>
    <t>davon BVK-versicherte Löhne lt. Liste BI Spalte W</t>
  </si>
  <si>
    <t>Verpflegungszulagen lt. Liste BI, Spalte Z</t>
  </si>
  <si>
    <t>Total Bruttolöhne</t>
  </si>
  <si>
    <t>davon BVK-versicherte Löhne</t>
  </si>
  <si>
    <t>BVK-Beiträge (der versicherten Löhne)</t>
  </si>
  <si>
    <t>Stellen lt. Liste BI, Total Spalte O "BG" : 100</t>
  </si>
  <si>
    <t>VZE gemäss Mitteilung BI</t>
  </si>
  <si>
    <t>VZE Erhöhung BG Lehrpersonen Gestaltungspool</t>
  </si>
  <si>
    <t>Abweichung zwischen BG und beitragsber. VZE</t>
  </si>
  <si>
    <t>Zusatzaufwand 100 % z.L. Gemeinde</t>
  </si>
  <si>
    <t xml:space="preserve">0.0 % +  </t>
  </si>
  <si>
    <t xml:space="preserve">0.2 % +  </t>
  </si>
  <si>
    <t xml:space="preserve">6.91 % +  </t>
  </si>
  <si>
    <t xml:space="preserve">16.1 %* +  </t>
  </si>
  <si>
    <t>Budget 2025 provisorisch</t>
  </si>
  <si>
    <t>Teuerungsausgleich per 1.1.25:</t>
  </si>
  <si>
    <t>Stufen- u. indiv. Lohnerhöhung per 1.7.24:</t>
  </si>
  <si>
    <t xml:space="preserve">1.2 % +  </t>
  </si>
  <si>
    <t xml:space="preserve">1.025 % +  </t>
  </si>
  <si>
    <t>Einmalzulagen 1.Teil, Fr. 342.43/VZE: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</si>
</sst>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\ ;[Red]\-#,##0\ "/>
    <numFmt numFmtId="166" formatCode="0.00_ ;[Red]\-0.00\ "/>
    <numFmt numFmtId="167" formatCode="0.0000_ ;[Red]\-0.0000\ "/>
  </numFmts>
  <fonts count="19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7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darkUp">
        <fgColor indexed="22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Fill="1" applyProtection="1"/>
    <xf numFmtId="0" fontId="2" fillId="0" borderId="0" xfId="0" applyFont="1" applyFill="1" applyProtection="1"/>
    <xf numFmtId="165" fontId="4" fillId="0" borderId="0" xfId="0" quotePrefix="1" applyNumberFormat="1" applyFont="1" applyFill="1" applyAlignment="1" applyProtection="1">
      <alignment horizontal="right"/>
    </xf>
    <xf numFmtId="0" fontId="5" fillId="0" borderId="0" xfId="0" applyFont="1" applyFill="1" applyProtection="1"/>
    <xf numFmtId="165" fontId="2" fillId="0" borderId="0" xfId="0" applyNumberFormat="1" applyFont="1" applyFill="1" applyProtection="1"/>
    <xf numFmtId="165" fontId="2" fillId="0" borderId="0" xfId="0" applyNumberFormat="1" applyFont="1" applyFill="1" applyAlignment="1" applyProtection="1">
      <alignment horizontal="centerContinuous"/>
    </xf>
    <xf numFmtId="0" fontId="6" fillId="0" borderId="0" xfId="0" applyFont="1" applyFill="1" applyProtection="1"/>
    <xf numFmtId="165" fontId="2" fillId="0" borderId="1" xfId="0" applyNumberFormat="1" applyFont="1" applyFill="1" applyBorder="1" applyProtection="1"/>
    <xf numFmtId="165" fontId="5" fillId="0" borderId="0" xfId="0" applyNumberFormat="1" applyFont="1" applyFill="1" applyProtection="1"/>
    <xf numFmtId="165" fontId="2" fillId="0" borderId="2" xfId="0" applyNumberFormat="1" applyFont="1" applyFill="1" applyBorder="1" applyProtection="1"/>
    <xf numFmtId="0" fontId="2" fillId="0" borderId="3" xfId="0" applyFont="1" applyFill="1" applyBorder="1" applyProtection="1"/>
    <xf numFmtId="165" fontId="2" fillId="0" borderId="3" xfId="0" applyNumberFormat="1" applyFont="1" applyFill="1" applyBorder="1" applyProtection="1"/>
    <xf numFmtId="0" fontId="2" fillId="0" borderId="4" xfId="0" applyFont="1" applyFill="1" applyBorder="1" applyProtection="1"/>
    <xf numFmtId="165" fontId="2" fillId="2" borderId="2" xfId="0" applyNumberFormat="1" applyFont="1" applyFill="1" applyBorder="1" applyProtection="1">
      <protection locked="0"/>
    </xf>
    <xf numFmtId="0" fontId="2" fillId="0" borderId="1" xfId="0" applyFont="1" applyFill="1" applyBorder="1" applyProtection="1"/>
    <xf numFmtId="0" fontId="2" fillId="0" borderId="7" xfId="0" applyFont="1" applyFill="1" applyBorder="1" applyProtection="1"/>
    <xf numFmtId="165" fontId="8" fillId="0" borderId="8" xfId="0" applyNumberFormat="1" applyFont="1" applyFill="1" applyBorder="1" applyProtection="1"/>
    <xf numFmtId="165" fontId="9" fillId="0" borderId="8" xfId="0" applyNumberFormat="1" applyFont="1" applyFill="1" applyBorder="1" applyProtection="1"/>
    <xf numFmtId="0" fontId="10" fillId="0" borderId="0" xfId="0" applyFont="1" applyFill="1" applyProtection="1"/>
    <xf numFmtId="0" fontId="8" fillId="0" borderId="0" xfId="0" applyFont="1" applyFill="1" applyProtection="1"/>
    <xf numFmtId="0" fontId="8" fillId="0" borderId="9" xfId="0" applyFont="1" applyFill="1" applyBorder="1" applyProtection="1"/>
    <xf numFmtId="0" fontId="8" fillId="0" borderId="5" xfId="0" applyFont="1" applyFill="1" applyBorder="1" applyAlignment="1" applyProtection="1">
      <alignment horizontal="left"/>
    </xf>
    <xf numFmtId="165" fontId="8" fillId="0" borderId="5" xfId="0" applyNumberFormat="1" applyFont="1" applyFill="1" applyBorder="1" applyProtection="1"/>
    <xf numFmtId="0" fontId="8" fillId="0" borderId="6" xfId="0" applyFont="1" applyFill="1" applyBorder="1" applyProtection="1"/>
    <xf numFmtId="165" fontId="8" fillId="0" borderId="10" xfId="0" applyNumberFormat="1" applyFont="1" applyFill="1" applyBorder="1" applyProtection="1"/>
    <xf numFmtId="165" fontId="8" fillId="0" borderId="11" xfId="0" applyNumberFormat="1" applyFont="1" applyFill="1" applyBorder="1" applyProtection="1"/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165" fontId="2" fillId="0" borderId="13" xfId="0" applyNumberFormat="1" applyFont="1" applyFill="1" applyBorder="1" applyProtection="1"/>
    <xf numFmtId="0" fontId="2" fillId="0" borderId="14" xfId="0" applyFont="1" applyFill="1" applyBorder="1" applyProtection="1"/>
    <xf numFmtId="165" fontId="12" fillId="0" borderId="15" xfId="0" applyNumberFormat="1" applyFont="1" applyFill="1" applyBorder="1" applyAlignment="1" applyProtection="1">
      <alignment horizontal="center" vertical="top"/>
    </xf>
    <xf numFmtId="165" fontId="2" fillId="0" borderId="16" xfId="0" applyNumberFormat="1" applyFont="1" applyFill="1" applyBorder="1" applyProtection="1"/>
    <xf numFmtId="0" fontId="2" fillId="0" borderId="17" xfId="0" applyFont="1" applyFill="1" applyBorder="1" applyProtection="1"/>
    <xf numFmtId="0" fontId="2" fillId="0" borderId="0" xfId="0" applyFont="1" applyFill="1" applyBorder="1" applyProtection="1"/>
    <xf numFmtId="165" fontId="2" fillId="0" borderId="0" xfId="0" applyNumberFormat="1" applyFont="1" applyFill="1" applyBorder="1" applyProtection="1"/>
    <xf numFmtId="0" fontId="2" fillId="0" borderId="18" xfId="0" applyFont="1" applyFill="1" applyBorder="1" applyProtection="1"/>
    <xf numFmtId="165" fontId="2" fillId="0" borderId="19" xfId="0" applyNumberFormat="1" applyFont="1" applyFill="1" applyBorder="1" applyProtection="1"/>
    <xf numFmtId="0" fontId="2" fillId="0" borderId="20" xfId="0" applyFont="1" applyFill="1" applyBorder="1" applyProtection="1"/>
    <xf numFmtId="0" fontId="2" fillId="0" borderId="21" xfId="0" applyFont="1" applyFill="1" applyBorder="1" applyProtection="1"/>
    <xf numFmtId="165" fontId="2" fillId="0" borderId="21" xfId="0" applyNumberFormat="1" applyFont="1" applyFill="1" applyBorder="1" applyProtection="1"/>
    <xf numFmtId="165" fontId="2" fillId="0" borderId="22" xfId="0" applyNumberFormat="1" applyFont="1" applyFill="1" applyBorder="1" applyProtection="1"/>
    <xf numFmtId="0" fontId="2" fillId="0" borderId="23" xfId="0" applyFont="1" applyFill="1" applyBorder="1" applyProtection="1"/>
    <xf numFmtId="0" fontId="2" fillId="0" borderId="24" xfId="0" applyFont="1" applyFill="1" applyBorder="1" applyProtection="1"/>
    <xf numFmtId="0" fontId="2" fillId="0" borderId="9" xfId="0" applyFont="1" applyFill="1" applyBorder="1" applyProtection="1"/>
    <xf numFmtId="0" fontId="2" fillId="0" borderId="5" xfId="0" applyFont="1" applyFill="1" applyBorder="1" applyProtection="1"/>
    <xf numFmtId="165" fontId="2" fillId="0" borderId="5" xfId="0" applyNumberFormat="1" applyFont="1" applyFill="1" applyBorder="1" applyProtection="1"/>
    <xf numFmtId="0" fontId="2" fillId="0" borderId="6" xfId="0" applyFont="1" applyFill="1" applyBorder="1" applyProtection="1"/>
    <xf numFmtId="0" fontId="2" fillId="0" borderId="25" xfId="0" applyFont="1" applyFill="1" applyBorder="1" applyProtection="1"/>
    <xf numFmtId="164" fontId="2" fillId="0" borderId="22" xfId="0" applyNumberFormat="1" applyFont="1" applyFill="1" applyBorder="1" applyProtection="1"/>
    <xf numFmtId="165" fontId="2" fillId="0" borderId="27" xfId="0" applyNumberFormat="1" applyFont="1" applyFill="1" applyBorder="1" applyProtection="1"/>
    <xf numFmtId="165" fontId="2" fillId="0" borderId="18" xfId="0" applyNumberFormat="1" applyFont="1" applyFill="1" applyBorder="1" applyProtection="1"/>
    <xf numFmtId="165" fontId="10" fillId="0" borderId="29" xfId="0" applyNumberFormat="1" applyFont="1" applyFill="1" applyBorder="1" applyProtection="1"/>
    <xf numFmtId="0" fontId="10" fillId="0" borderId="9" xfId="0" applyFont="1" applyFill="1" applyBorder="1" applyProtection="1"/>
    <xf numFmtId="0" fontId="10" fillId="0" borderId="5" xfId="0" applyFont="1" applyFill="1" applyBorder="1" applyProtection="1"/>
    <xf numFmtId="165" fontId="10" fillId="0" borderId="5" xfId="0" applyNumberFormat="1" applyFont="1" applyFill="1" applyBorder="1" applyProtection="1"/>
    <xf numFmtId="0" fontId="10" fillId="0" borderId="6" xfId="0" applyFont="1" applyFill="1" applyBorder="1" applyProtection="1"/>
    <xf numFmtId="165" fontId="10" fillId="3" borderId="10" xfId="0" applyNumberFormat="1" applyFont="1" applyFill="1" applyBorder="1" applyProtection="1"/>
    <xf numFmtId="165" fontId="10" fillId="0" borderId="11" xfId="0" applyNumberFormat="1" applyFont="1" applyFill="1" applyBorder="1" applyProtection="1"/>
    <xf numFmtId="165" fontId="10" fillId="0" borderId="3" xfId="0" applyNumberFormat="1" applyFont="1" applyFill="1" applyBorder="1" applyProtection="1"/>
    <xf numFmtId="165" fontId="10" fillId="0" borderId="2" xfId="0" applyNumberFormat="1" applyFont="1" applyFill="1" applyBorder="1" applyProtection="1"/>
    <xf numFmtId="165" fontId="10" fillId="0" borderId="8" xfId="0" applyNumberFormat="1" applyFont="1" applyFill="1" applyBorder="1" applyProtection="1"/>
    <xf numFmtId="167" fontId="2" fillId="2" borderId="10" xfId="0" applyNumberFormat="1" applyFont="1" applyFill="1" applyBorder="1" applyProtection="1">
      <protection locked="0"/>
    </xf>
    <xf numFmtId="167" fontId="8" fillId="0" borderId="11" xfId="0" applyNumberFormat="1" applyFont="1" applyFill="1" applyBorder="1" applyProtection="1"/>
    <xf numFmtId="0" fontId="10" fillId="0" borderId="3" xfId="0" applyFont="1" applyFill="1" applyBorder="1" applyProtection="1"/>
    <xf numFmtId="0" fontId="10" fillId="0" borderId="4" xfId="0" applyFont="1" applyFill="1" applyBorder="1" applyProtection="1"/>
    <xf numFmtId="165" fontId="1" fillId="0" borderId="2" xfId="0" applyNumberFormat="1" applyFont="1" applyFill="1" applyBorder="1" applyProtection="1"/>
    <xf numFmtId="165" fontId="2" fillId="0" borderId="15" xfId="0" applyNumberFormat="1" applyFont="1" applyFill="1" applyBorder="1" applyProtection="1"/>
    <xf numFmtId="165" fontId="8" fillId="0" borderId="16" xfId="0" applyNumberFormat="1" applyFont="1" applyFill="1" applyBorder="1" applyProtection="1"/>
    <xf numFmtId="0" fontId="10" fillId="0" borderId="30" xfId="0" applyFont="1" applyFill="1" applyBorder="1" applyProtection="1"/>
    <xf numFmtId="0" fontId="10" fillId="0" borderId="31" xfId="0" applyFont="1" applyFill="1" applyBorder="1" applyProtection="1"/>
    <xf numFmtId="165" fontId="10" fillId="0" borderId="31" xfId="0" applyNumberFormat="1" applyFont="1" applyFill="1" applyBorder="1" applyProtection="1"/>
    <xf numFmtId="0" fontId="10" fillId="0" borderId="32" xfId="0" applyFont="1" applyFill="1" applyBorder="1" applyProtection="1"/>
    <xf numFmtId="165" fontId="10" fillId="0" borderId="33" xfId="0" applyNumberFormat="1" applyFont="1" applyFill="1" applyBorder="1" applyProtection="1"/>
    <xf numFmtId="165" fontId="10" fillId="0" borderId="34" xfId="0" applyNumberFormat="1" applyFont="1" applyFill="1" applyBorder="1" applyProtection="1"/>
    <xf numFmtId="165" fontId="10" fillId="0" borderId="22" xfId="0" applyNumberFormat="1" applyFont="1" applyFill="1" applyBorder="1" applyProtection="1"/>
    <xf numFmtId="165" fontId="2" fillId="0" borderId="26" xfId="0" applyNumberFormat="1" applyFont="1" applyFill="1" applyBorder="1" applyProtection="1"/>
    <xf numFmtId="0" fontId="10" fillId="0" borderId="20" xfId="0" applyFont="1" applyFill="1" applyBorder="1" applyProtection="1"/>
    <xf numFmtId="0" fontId="10" fillId="0" borderId="21" xfId="0" applyFont="1" applyFill="1" applyBorder="1" applyProtection="1"/>
    <xf numFmtId="165" fontId="10" fillId="0" borderId="21" xfId="0" applyNumberFormat="1" applyFont="1" applyFill="1" applyBorder="1" applyProtection="1"/>
    <xf numFmtId="0" fontId="10" fillId="0" borderId="25" xfId="0" applyFont="1" applyFill="1" applyBorder="1" applyProtection="1"/>
    <xf numFmtId="165" fontId="2" fillId="0" borderId="10" xfId="0" applyNumberFormat="1" applyFont="1" applyFill="1" applyBorder="1" applyProtection="1"/>
    <xf numFmtId="165" fontId="2" fillId="0" borderId="11" xfId="0" applyNumberFormat="1" applyFont="1" applyFill="1" applyBorder="1" applyProtection="1"/>
    <xf numFmtId="165" fontId="2" fillId="0" borderId="8" xfId="0" applyNumberFormat="1" applyFont="1" applyFill="1" applyBorder="1" applyProtection="1"/>
    <xf numFmtId="165" fontId="10" fillId="0" borderId="26" xfId="0" applyNumberFormat="1" applyFont="1" applyFill="1" applyBorder="1" applyProtection="1"/>
    <xf numFmtId="167" fontId="8" fillId="0" borderId="8" xfId="0" applyNumberFormat="1" applyFont="1" applyFill="1" applyBorder="1" applyProtection="1"/>
    <xf numFmtId="167" fontId="2" fillId="2" borderId="35" xfId="0" applyNumberFormat="1" applyFont="1" applyFill="1" applyBorder="1" applyProtection="1">
      <protection locked="0"/>
    </xf>
    <xf numFmtId="0" fontId="10" fillId="0" borderId="7" xfId="0" applyFont="1" applyFill="1" applyBorder="1" applyProtection="1"/>
    <xf numFmtId="167" fontId="10" fillId="0" borderId="2" xfId="0" applyNumberFormat="1" applyFont="1" applyFill="1" applyBorder="1" applyProtection="1"/>
    <xf numFmtId="167" fontId="10" fillId="0" borderId="8" xfId="0" applyNumberFormat="1" applyFont="1" applyFill="1" applyBorder="1" applyProtection="1"/>
    <xf numFmtId="167" fontId="2" fillId="0" borderId="10" xfId="0" applyNumberFormat="1" applyFont="1" applyFill="1" applyBorder="1" applyProtection="1"/>
    <xf numFmtId="167" fontId="10" fillId="0" borderId="22" xfId="0" applyNumberFormat="1" applyFont="1" applyFill="1" applyBorder="1" applyProtection="1"/>
    <xf numFmtId="167" fontId="10" fillId="0" borderId="26" xfId="0" applyNumberFormat="1" applyFont="1" applyFill="1" applyBorder="1" applyProtection="1"/>
    <xf numFmtId="165" fontId="2" fillId="4" borderId="2" xfId="0" applyNumberFormat="1" applyFont="1" applyFill="1" applyBorder="1" applyProtection="1"/>
    <xf numFmtId="165" fontId="7" fillId="3" borderId="10" xfId="0" applyNumberFormat="1" applyFont="1" applyFill="1" applyBorder="1" applyAlignment="1" applyProtection="1">
      <alignment horizontal="center"/>
    </xf>
    <xf numFmtId="165" fontId="7" fillId="3" borderId="10" xfId="0" applyNumberFormat="1" applyFont="1" applyFill="1" applyBorder="1" applyAlignment="1" applyProtection="1">
      <alignment horizontal="centerContinuous"/>
    </xf>
    <xf numFmtId="165" fontId="7" fillId="0" borderId="11" xfId="0" applyNumberFormat="1" applyFont="1" applyFill="1" applyBorder="1" applyAlignment="1" applyProtection="1">
      <alignment horizontal="centerContinuous"/>
    </xf>
    <xf numFmtId="165" fontId="7" fillId="3" borderId="10" xfId="0" applyNumberFormat="1" applyFont="1" applyFill="1" applyBorder="1" applyAlignment="1" applyProtection="1">
      <alignment horizontal="center" wrapText="1"/>
    </xf>
    <xf numFmtId="0" fontId="16" fillId="0" borderId="0" xfId="0" applyFont="1" applyProtection="1"/>
    <xf numFmtId="0" fontId="15" fillId="0" borderId="0" xfId="0" applyFont="1" applyProtection="1"/>
    <xf numFmtId="165" fontId="15" fillId="0" borderId="0" xfId="0" applyNumberFormat="1" applyFont="1" applyProtection="1"/>
    <xf numFmtId="0" fontId="8" fillId="0" borderId="0" xfId="0" applyFo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36" xfId="0" applyFont="1" applyBorder="1" applyProtection="1"/>
    <xf numFmtId="0" fontId="8" fillId="0" borderId="3" xfId="0" applyFont="1" applyBorder="1" applyProtection="1"/>
    <xf numFmtId="0" fontId="8" fillId="0" borderId="3" xfId="0" quotePrefix="1" applyFont="1" applyBorder="1" applyProtection="1"/>
    <xf numFmtId="165" fontId="10" fillId="0" borderId="4" xfId="0" applyNumberFormat="1" applyFont="1" applyBorder="1" applyProtection="1"/>
    <xf numFmtId="165" fontId="1" fillId="5" borderId="2" xfId="0" applyNumberFormat="1" applyFont="1" applyFill="1" applyBorder="1" applyProtection="1">
      <protection locked="0"/>
    </xf>
    <xf numFmtId="165" fontId="2" fillId="5" borderId="2" xfId="0" applyNumberFormat="1" applyFont="1" applyFill="1" applyBorder="1" applyProtection="1">
      <protection locked="0"/>
    </xf>
    <xf numFmtId="166" fontId="2" fillId="0" borderId="0" xfId="0" applyNumberFormat="1" applyFont="1" applyFill="1" applyBorder="1" applyProtection="1"/>
    <xf numFmtId="165" fontId="5" fillId="0" borderId="28" xfId="0" applyNumberFormat="1" applyFont="1" applyFill="1" applyBorder="1" applyProtection="1"/>
    <xf numFmtId="0" fontId="15" fillId="0" borderId="37" xfId="0" applyFont="1" applyFill="1" applyBorder="1" applyProtection="1"/>
    <xf numFmtId="0" fontId="2" fillId="0" borderId="38" xfId="0" applyFont="1" applyFill="1" applyBorder="1" applyProtection="1"/>
    <xf numFmtId="165" fontId="5" fillId="0" borderId="39" xfId="0" applyNumberFormat="1" applyFont="1" applyFill="1" applyBorder="1" applyProtection="1"/>
    <xf numFmtId="166" fontId="8" fillId="0" borderId="14" xfId="0" applyNumberFormat="1" applyFont="1" applyFill="1" applyBorder="1" applyProtection="1"/>
    <xf numFmtId="0" fontId="2" fillId="0" borderId="40" xfId="0" applyFont="1" applyFill="1" applyBorder="1" applyProtection="1"/>
    <xf numFmtId="165" fontId="2" fillId="0" borderId="33" xfId="0" applyNumberFormat="1" applyFont="1" applyFill="1" applyBorder="1" applyProtection="1"/>
    <xf numFmtId="165" fontId="17" fillId="5" borderId="2" xfId="0" applyNumberFormat="1" applyFont="1" applyFill="1" applyBorder="1" applyProtection="1">
      <protection locked="0"/>
    </xf>
    <xf numFmtId="0" fontId="17" fillId="0" borderId="0" xfId="0" applyFont="1" applyFill="1" applyProtection="1"/>
    <xf numFmtId="165" fontId="5" fillId="0" borderId="0" xfId="0" applyNumberFormat="1" applyFont="1" applyFill="1" applyAlignment="1" applyProtection="1">
      <alignment horizontal="right"/>
    </xf>
    <xf numFmtId="165" fontId="12" fillId="0" borderId="3" xfId="0" quotePrefix="1" applyNumberFormat="1" applyFont="1" applyBorder="1" applyAlignment="1" applyProtection="1">
      <alignment horizontal="center"/>
    </xf>
    <xf numFmtId="0" fontId="2" fillId="0" borderId="4" xfId="0" quotePrefix="1" applyFont="1" applyFill="1" applyBorder="1" applyAlignment="1" applyProtection="1">
      <alignment horizontal="left"/>
    </xf>
    <xf numFmtId="0" fontId="2" fillId="0" borderId="14" xfId="0" quotePrefix="1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164" fontId="8" fillId="0" borderId="26" xfId="0" applyNumberFormat="1" applyFont="1" applyFill="1" applyBorder="1" applyProtection="1"/>
    <xf numFmtId="0" fontId="8" fillId="0" borderId="20" xfId="0" applyFont="1" applyFill="1" applyBorder="1" applyAlignment="1" applyProtection="1">
      <alignment horizontal="left"/>
    </xf>
    <xf numFmtId="0" fontId="8" fillId="0" borderId="21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49" fontId="10" fillId="0" borderId="7" xfId="0" applyNumberFormat="1" applyFont="1" applyFill="1" applyBorder="1" applyAlignment="1" applyProtection="1">
      <alignment horizontal="left"/>
    </xf>
    <xf numFmtId="49" fontId="10" fillId="0" borderId="3" xfId="0" applyNumberFormat="1" applyFont="1" applyFill="1" applyBorder="1" applyAlignment="1" applyProtection="1">
      <alignment horizontal="left"/>
    </xf>
    <xf numFmtId="49" fontId="10" fillId="0" borderId="4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10" fillId="0" borderId="7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left"/>
    </xf>
    <xf numFmtId="0" fontId="10" fillId="0" borderId="4" xfId="0" applyFont="1" applyFill="1" applyBorder="1" applyAlignment="1" applyProtection="1">
      <alignment horizontal="left"/>
    </xf>
    <xf numFmtId="0" fontId="10" fillId="2" borderId="0" xfId="0" applyFont="1" applyFill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J49"/>
  <sheetViews>
    <sheetView showGridLines="0" tabSelected="1" defaultGridColor="0" colorId="16" zoomScaleNormal="100" workbookViewId="0">
      <selection activeCell="F27" sqref="F27"/>
    </sheetView>
  </sheetViews>
  <sheetFormatPr baseColWidth="10" defaultColWidth="11.42578125" defaultRowHeight="15" x14ac:dyDescent="0.2"/>
  <cols>
    <col min="1" max="1" width="14.7109375" style="4" customWidth="1"/>
    <col min="2" max="2" width="5.5703125" style="4" customWidth="1"/>
    <col min="3" max="3" width="6.5703125" style="4" customWidth="1"/>
    <col min="4" max="4" width="9.42578125" style="9" customWidth="1"/>
    <col min="5" max="5" width="9.28515625" style="4" customWidth="1"/>
    <col min="6" max="10" width="11.7109375" style="9" customWidth="1"/>
    <col min="11" max="16384" width="11.42578125" style="4"/>
  </cols>
  <sheetData>
    <row r="1" spans="1:10" ht="15.75" x14ac:dyDescent="0.25">
      <c r="A1" s="1" t="s">
        <v>0</v>
      </c>
      <c r="B1" s="137"/>
      <c r="C1" s="137"/>
      <c r="D1" s="137"/>
      <c r="E1" s="137"/>
      <c r="F1" s="137"/>
      <c r="G1" s="2"/>
      <c r="H1" s="119"/>
      <c r="I1" s="3"/>
      <c r="J1" s="3" t="s">
        <v>51</v>
      </c>
    </row>
    <row r="2" spans="1:10" ht="12.75" customHeight="1" thickBot="1" x14ac:dyDescent="0.25">
      <c r="A2" s="2"/>
      <c r="B2" s="2"/>
      <c r="C2" s="2"/>
      <c r="D2" s="5"/>
      <c r="E2" s="2"/>
      <c r="F2" s="5"/>
      <c r="G2" s="5"/>
      <c r="H2" s="6"/>
      <c r="I2" s="6"/>
      <c r="J2" s="6"/>
    </row>
    <row r="3" spans="1:10" s="7" customFormat="1" ht="24.75" x14ac:dyDescent="0.25">
      <c r="A3" s="141" t="s">
        <v>35</v>
      </c>
      <c r="B3" s="142"/>
      <c r="C3" s="142"/>
      <c r="D3" s="142"/>
      <c r="E3" s="143"/>
      <c r="F3" s="97" t="s">
        <v>32</v>
      </c>
      <c r="G3" s="94" t="s">
        <v>33</v>
      </c>
      <c r="H3" s="97" t="s">
        <v>34</v>
      </c>
      <c r="I3" s="95" t="s">
        <v>6</v>
      </c>
      <c r="J3" s="96" t="s">
        <v>2</v>
      </c>
    </row>
    <row r="4" spans="1:10" s="2" customFormat="1" ht="12.75" x14ac:dyDescent="0.2">
      <c r="A4" s="128" t="s">
        <v>36</v>
      </c>
      <c r="B4" s="129"/>
      <c r="C4" s="129"/>
      <c r="D4" s="129"/>
      <c r="E4" s="133"/>
      <c r="F4" s="14"/>
      <c r="G4" s="14"/>
      <c r="H4" s="14"/>
      <c r="I4" s="14"/>
      <c r="J4" s="17">
        <f>SUM(F4:I4)</f>
        <v>0</v>
      </c>
    </row>
    <row r="5" spans="1:10" s="2" customFormat="1" ht="12.75" x14ac:dyDescent="0.2">
      <c r="A5" s="138" t="s">
        <v>37</v>
      </c>
      <c r="B5" s="139"/>
      <c r="C5" s="139"/>
      <c r="D5" s="139"/>
      <c r="E5" s="140"/>
      <c r="F5" s="107"/>
      <c r="G5" s="107"/>
      <c r="H5" s="107"/>
      <c r="I5" s="107"/>
      <c r="J5" s="18">
        <f>SUM(F5:I5)</f>
        <v>0</v>
      </c>
    </row>
    <row r="6" spans="1:10" s="2" customFormat="1" ht="12.75" x14ac:dyDescent="0.2">
      <c r="A6" s="128" t="s">
        <v>20</v>
      </c>
      <c r="B6" s="129"/>
      <c r="C6" s="129"/>
      <c r="D6" s="129"/>
      <c r="E6" s="133"/>
      <c r="F6" s="108"/>
      <c r="G6" s="108"/>
      <c r="H6" s="108"/>
      <c r="I6" s="108"/>
      <c r="J6" s="17">
        <f>SUM(F6:I6)</f>
        <v>0</v>
      </c>
    </row>
    <row r="7" spans="1:10" s="2" customFormat="1" ht="12.75" x14ac:dyDescent="0.2">
      <c r="A7" s="134" t="s">
        <v>21</v>
      </c>
      <c r="B7" s="135"/>
      <c r="C7" s="135"/>
      <c r="D7" s="135"/>
      <c r="E7" s="136"/>
      <c r="F7" s="60">
        <f>F4+F6</f>
        <v>0</v>
      </c>
      <c r="G7" s="60">
        <f>G4+G6</f>
        <v>0</v>
      </c>
      <c r="H7" s="60">
        <f>H4+H6</f>
        <v>0</v>
      </c>
      <c r="I7" s="60">
        <f>I4+I6</f>
        <v>0</v>
      </c>
      <c r="J7" s="61">
        <f>J4+J6</f>
        <v>0</v>
      </c>
    </row>
    <row r="8" spans="1:10" s="2" customFormat="1" ht="12.75" x14ac:dyDescent="0.2">
      <c r="A8" s="123" t="s">
        <v>52</v>
      </c>
      <c r="B8" s="124"/>
      <c r="C8" s="124"/>
      <c r="D8" s="124"/>
      <c r="E8" s="121" t="s">
        <v>54</v>
      </c>
      <c r="F8" s="10">
        <f>ROUND(F$7*0.012,0)</f>
        <v>0</v>
      </c>
      <c r="G8" s="10">
        <f>ROUND(G$7*0.012,0)</f>
        <v>0</v>
      </c>
      <c r="H8" s="10">
        <f>ROUND(H$7*0.012,0)</f>
        <v>0</v>
      </c>
      <c r="I8" s="10">
        <f>ROUND(I$7*0.012,0)</f>
        <v>0</v>
      </c>
      <c r="J8" s="17">
        <f>SUM(F8:I8)</f>
        <v>0</v>
      </c>
    </row>
    <row r="9" spans="1:10" s="2" customFormat="1" ht="12.75" x14ac:dyDescent="0.2">
      <c r="A9" s="128" t="s">
        <v>53</v>
      </c>
      <c r="B9" s="129"/>
      <c r="C9" s="129"/>
      <c r="D9" s="129"/>
      <c r="E9" s="121" t="s">
        <v>47</v>
      </c>
      <c r="F9" s="10">
        <f>ROUND(F$7*0,0)</f>
        <v>0</v>
      </c>
      <c r="G9" s="10">
        <f t="shared" ref="G9:I9" si="0">ROUND(G$7*0,0)</f>
        <v>0</v>
      </c>
      <c r="H9" s="10">
        <f t="shared" si="0"/>
        <v>0</v>
      </c>
      <c r="I9" s="10">
        <f t="shared" si="0"/>
        <v>0</v>
      </c>
      <c r="J9" s="17">
        <f>SUM(F9:I9)</f>
        <v>0</v>
      </c>
    </row>
    <row r="10" spans="1:10" s="2" customFormat="1" ht="12.75" x14ac:dyDescent="0.2">
      <c r="A10" s="130" t="s">
        <v>22</v>
      </c>
      <c r="B10" s="131"/>
      <c r="C10" s="131"/>
      <c r="D10" s="131"/>
      <c r="E10" s="132"/>
      <c r="F10" s="60">
        <f>SUM(F7:F9)</f>
        <v>0</v>
      </c>
      <c r="G10" s="60">
        <f>SUM(G7:G9)</f>
        <v>0</v>
      </c>
      <c r="H10" s="60">
        <f>SUM(H7:H9)</f>
        <v>0</v>
      </c>
      <c r="I10" s="60">
        <f>SUM(I7:I9)</f>
        <v>0</v>
      </c>
      <c r="J10" s="61">
        <f>SUM(F10:I10)</f>
        <v>0</v>
      </c>
    </row>
    <row r="11" spans="1:10" s="118" customFormat="1" ht="12.75" x14ac:dyDescent="0.2">
      <c r="A11" s="128" t="s">
        <v>38</v>
      </c>
      <c r="B11" s="129"/>
      <c r="C11" s="129"/>
      <c r="D11" s="129"/>
      <c r="E11" s="133"/>
      <c r="F11" s="117"/>
      <c r="G11" s="117"/>
      <c r="H11" s="117"/>
      <c r="I11" s="117"/>
      <c r="J11" s="83">
        <f>SUM(F11:I11)</f>
        <v>0</v>
      </c>
    </row>
    <row r="12" spans="1:10" s="2" customFormat="1" ht="12.75" x14ac:dyDescent="0.2">
      <c r="A12" s="128" t="s">
        <v>56</v>
      </c>
      <c r="B12" s="129"/>
      <c r="C12" s="129"/>
      <c r="D12" s="129"/>
      <c r="E12" s="133"/>
      <c r="F12" s="10">
        <f>ROUND(342.43*F$26,0)</f>
        <v>0</v>
      </c>
      <c r="G12" s="10">
        <f>ROUND(342.43*G$26,0)</f>
        <v>0</v>
      </c>
      <c r="H12" s="10">
        <f>ROUND(342.43*H$26,0)</f>
        <v>0</v>
      </c>
      <c r="I12" s="93"/>
      <c r="J12" s="17">
        <f t="shared" ref="J12:J20" si="1">SUM(F12:I12)</f>
        <v>0</v>
      </c>
    </row>
    <row r="13" spans="1:10" s="2" customFormat="1" ht="12.75" x14ac:dyDescent="0.2">
      <c r="A13" s="128" t="s">
        <v>30</v>
      </c>
      <c r="B13" s="129"/>
      <c r="C13" s="129"/>
      <c r="D13" s="129"/>
      <c r="E13" s="121" t="s">
        <v>48</v>
      </c>
      <c r="F13" s="10">
        <f>ROUND(F$7*0.002,0)</f>
        <v>0</v>
      </c>
      <c r="G13" s="10">
        <f>ROUND(G$7*0.002,0)</f>
        <v>0</v>
      </c>
      <c r="H13" s="10">
        <f>ROUND(H$7*0.002,0)</f>
        <v>0</v>
      </c>
      <c r="I13" s="10">
        <f>ROUND(I$7*0.002,0)</f>
        <v>0</v>
      </c>
      <c r="J13" s="17">
        <f t="shared" si="1"/>
        <v>0</v>
      </c>
    </row>
    <row r="14" spans="1:10" s="2" customFormat="1" ht="12.75" x14ac:dyDescent="0.2">
      <c r="A14" s="128" t="s">
        <v>31</v>
      </c>
      <c r="B14" s="129"/>
      <c r="C14" s="129"/>
      <c r="D14" s="129"/>
      <c r="E14" s="133"/>
      <c r="F14" s="10">
        <f>SUM(F12:F13)</f>
        <v>0</v>
      </c>
      <c r="G14" s="10">
        <f>SUM(G12:G13)</f>
        <v>0</v>
      </c>
      <c r="H14" s="10">
        <f>SUM(H12:H13)</f>
        <v>0</v>
      </c>
      <c r="I14" s="10">
        <f>SUM(I12:I13)</f>
        <v>0</v>
      </c>
      <c r="J14" s="17">
        <f>SUM(F14:I14)</f>
        <v>0</v>
      </c>
    </row>
    <row r="15" spans="1:10" s="2" customFormat="1" ht="12.75" x14ac:dyDescent="0.2">
      <c r="A15" s="130" t="s">
        <v>39</v>
      </c>
      <c r="B15" s="131"/>
      <c r="C15" s="131"/>
      <c r="D15" s="131"/>
      <c r="E15" s="132"/>
      <c r="F15" s="60">
        <f>F10+F11+F14</f>
        <v>0</v>
      </c>
      <c r="G15" s="60">
        <f>G10+G11+G14</f>
        <v>0</v>
      </c>
      <c r="H15" s="60">
        <f>H10+H11+H14</f>
        <v>0</v>
      </c>
      <c r="I15" s="60">
        <f>I10+I11+I14</f>
        <v>0</v>
      </c>
      <c r="J15" s="61">
        <f t="shared" si="1"/>
        <v>0</v>
      </c>
    </row>
    <row r="16" spans="1:10" s="2" customFormat="1" ht="12.75" x14ac:dyDescent="0.2">
      <c r="A16" s="138" t="s">
        <v>40</v>
      </c>
      <c r="B16" s="139"/>
      <c r="C16" s="139"/>
      <c r="D16" s="139"/>
      <c r="E16" s="140"/>
      <c r="F16" s="66">
        <f>F5+F8+F9+F11</f>
        <v>0</v>
      </c>
      <c r="G16" s="66">
        <f>G5+G8+G9+G11</f>
        <v>0</v>
      </c>
      <c r="H16" s="66">
        <f>H5+H8+H9+H11</f>
        <v>0</v>
      </c>
      <c r="I16" s="66">
        <f>I5+I8+I9+I11</f>
        <v>0</v>
      </c>
      <c r="J16" s="18">
        <f>SUM(F16:I16)</f>
        <v>0</v>
      </c>
    </row>
    <row r="17" spans="1:10" s="2" customFormat="1" ht="12.75" x14ac:dyDescent="0.2">
      <c r="A17" s="128" t="s">
        <v>41</v>
      </c>
      <c r="B17" s="129"/>
      <c r="C17" s="129"/>
      <c r="D17" s="129"/>
      <c r="E17" s="121" t="s">
        <v>50</v>
      </c>
      <c r="F17" s="10">
        <f>ROUND(F16*0.161,0)</f>
        <v>0</v>
      </c>
      <c r="G17" s="10">
        <f>ROUND(G16*0.161,0)</f>
        <v>0</v>
      </c>
      <c r="H17" s="10">
        <f>ROUND(H16*0.161,0)</f>
        <v>0</v>
      </c>
      <c r="I17" s="10">
        <f>ROUND(I16*0.161,0)</f>
        <v>0</v>
      </c>
      <c r="J17" s="17">
        <f t="shared" si="1"/>
        <v>0</v>
      </c>
    </row>
    <row r="18" spans="1:10" s="2" customFormat="1" ht="12.75" x14ac:dyDescent="0.2">
      <c r="A18" s="128" t="s">
        <v>7</v>
      </c>
      <c r="B18" s="129"/>
      <c r="C18" s="129"/>
      <c r="D18" s="129"/>
      <c r="E18" s="121" t="s">
        <v>55</v>
      </c>
      <c r="F18" s="10">
        <f>ROUND(F15*0.01025,0)</f>
        <v>0</v>
      </c>
      <c r="G18" s="10">
        <f>ROUND(G15*0.01025,0)</f>
        <v>0</v>
      </c>
      <c r="H18" s="10">
        <f>ROUND(H15*0.01025,0)</f>
        <v>0</v>
      </c>
      <c r="I18" s="10">
        <f>ROUND(I15*0.01025,0)</f>
        <v>0</v>
      </c>
      <c r="J18" s="17">
        <f>SUM(F18:I18)</f>
        <v>0</v>
      </c>
    </row>
    <row r="19" spans="1:10" s="2" customFormat="1" ht="13.5" thickBot="1" x14ac:dyDescent="0.25">
      <c r="A19" s="126" t="s">
        <v>23</v>
      </c>
      <c r="B19" s="127"/>
      <c r="C19" s="127"/>
      <c r="D19" s="127"/>
      <c r="E19" s="122" t="s">
        <v>49</v>
      </c>
      <c r="F19" s="67">
        <f>ROUND(F15*0.0691,0)</f>
        <v>0</v>
      </c>
      <c r="G19" s="67">
        <f>ROUND(G15*0.0691,0)</f>
        <v>0</v>
      </c>
      <c r="H19" s="67">
        <f>ROUND(H15*0.0691,0)</f>
        <v>0</v>
      </c>
      <c r="I19" s="67">
        <f>ROUND(I15*0.0691,0)</f>
        <v>0</v>
      </c>
      <c r="J19" s="68">
        <f t="shared" si="1"/>
        <v>0</v>
      </c>
    </row>
    <row r="20" spans="1:10" s="2" customFormat="1" ht="13.5" thickBot="1" x14ac:dyDescent="0.25">
      <c r="A20" s="69" t="s">
        <v>18</v>
      </c>
      <c r="B20" s="70"/>
      <c r="C20" s="70"/>
      <c r="D20" s="71"/>
      <c r="E20" s="72"/>
      <c r="F20" s="73">
        <f>F15+SUM(F17:F19)</f>
        <v>0</v>
      </c>
      <c r="G20" s="73">
        <f>G15+SUM(G17:G19)</f>
        <v>0</v>
      </c>
      <c r="H20" s="73">
        <f>H15+SUM(H17:H19)</f>
        <v>0</v>
      </c>
      <c r="I20" s="73">
        <f>I15+SUM(I17:I19)</f>
        <v>0</v>
      </c>
      <c r="J20" s="74">
        <f t="shared" si="1"/>
        <v>0</v>
      </c>
    </row>
    <row r="21" spans="1:10" x14ac:dyDescent="0.2">
      <c r="A21" s="111" t="s">
        <v>24</v>
      </c>
      <c r="F21" s="110"/>
      <c r="G21" s="110"/>
      <c r="H21" s="110"/>
      <c r="I21" s="110"/>
      <c r="J21" s="113"/>
    </row>
    <row r="22" spans="1:10" s="2" customFormat="1" ht="13.5" thickBot="1" x14ac:dyDescent="0.25">
      <c r="A22" s="112"/>
      <c r="B22" s="34"/>
      <c r="C22" s="34"/>
      <c r="D22" s="35"/>
      <c r="E22" s="34"/>
      <c r="F22" s="109"/>
      <c r="G22" s="109"/>
      <c r="H22" s="109"/>
      <c r="I22" s="109"/>
      <c r="J22" s="114"/>
    </row>
    <row r="23" spans="1:10" s="2" customFormat="1" ht="12.75" x14ac:dyDescent="0.2">
      <c r="A23" s="44" t="s">
        <v>42</v>
      </c>
      <c r="B23" s="45"/>
      <c r="C23" s="45"/>
      <c r="D23" s="46"/>
      <c r="E23" s="47"/>
      <c r="F23" s="62"/>
      <c r="G23" s="62"/>
      <c r="H23" s="62"/>
      <c r="I23" s="62"/>
      <c r="J23" s="63">
        <f>SUM(F23:I23)</f>
        <v>0</v>
      </c>
    </row>
    <row r="24" spans="1:10" s="2" customFormat="1" ht="13.5" thickBot="1" x14ac:dyDescent="0.25">
      <c r="A24" s="38" t="s">
        <v>8</v>
      </c>
      <c r="B24" s="39"/>
      <c r="C24" s="39"/>
      <c r="D24" s="40"/>
      <c r="E24" s="48"/>
      <c r="F24" s="49">
        <f>IF(F23&lt;&gt;0,ROUND(F20/F23,0),0)</f>
        <v>0</v>
      </c>
      <c r="G24" s="49">
        <f>IF(G23&lt;&gt;0,ROUND(G20/G23,0),0)</f>
        <v>0</v>
      </c>
      <c r="H24" s="49">
        <f>IF(H23&lt;&gt;0,ROUND(H20/H23,0),0)</f>
        <v>0</v>
      </c>
      <c r="I24" s="49">
        <f>IF(I23&lt;&gt;0,ROUND(I20/I23,0),0)</f>
        <v>0</v>
      </c>
      <c r="J24" s="125">
        <f>IF(J23&lt;&gt;0,ROUND(J20/J23,0),0)</f>
        <v>0</v>
      </c>
    </row>
    <row r="25" spans="1:10" s="2" customFormat="1" ht="13.5" thickBot="1" x14ac:dyDescent="0.25">
      <c r="A25" s="43"/>
      <c r="B25" s="34"/>
      <c r="C25" s="34"/>
      <c r="D25" s="35"/>
      <c r="E25" s="34"/>
      <c r="F25" s="35"/>
      <c r="G25" s="35"/>
      <c r="H25" s="35"/>
      <c r="I25" s="35"/>
      <c r="J25" s="51"/>
    </row>
    <row r="26" spans="1:10" s="2" customFormat="1" ht="12.75" x14ac:dyDescent="0.2">
      <c r="A26" s="44" t="s">
        <v>43</v>
      </c>
      <c r="B26" s="45"/>
      <c r="C26" s="45"/>
      <c r="D26" s="46"/>
      <c r="E26" s="47"/>
      <c r="F26" s="62"/>
      <c r="G26" s="62"/>
      <c r="H26" s="62"/>
      <c r="I26" s="62"/>
      <c r="J26" s="63">
        <f t="shared" ref="J26:J32" si="2">SUM(F26:I26)</f>
        <v>0</v>
      </c>
    </row>
    <row r="27" spans="1:10" s="2" customFormat="1" ht="12.75" x14ac:dyDescent="0.2">
      <c r="A27" s="16" t="s">
        <v>44</v>
      </c>
      <c r="B27" s="11"/>
      <c r="C27" s="11"/>
      <c r="D27" s="12"/>
      <c r="E27" s="13"/>
      <c r="F27" s="86"/>
      <c r="G27" s="86"/>
      <c r="H27" s="86"/>
      <c r="I27" s="93"/>
      <c r="J27" s="85">
        <f t="shared" si="2"/>
        <v>0</v>
      </c>
    </row>
    <row r="28" spans="1:10" s="2" customFormat="1" ht="12.75" x14ac:dyDescent="0.2">
      <c r="A28" s="87" t="s">
        <v>14</v>
      </c>
      <c r="B28" s="64"/>
      <c r="C28" s="64"/>
      <c r="D28" s="59"/>
      <c r="E28" s="65"/>
      <c r="F28" s="88">
        <f>SUM(F26:F27)</f>
        <v>0</v>
      </c>
      <c r="G28" s="88">
        <f>SUM(G26:G27)</f>
        <v>0</v>
      </c>
      <c r="H28" s="88">
        <f>SUM(H26:H27)</f>
        <v>0</v>
      </c>
      <c r="I28" s="88">
        <f>SUM(I26:I27)</f>
        <v>0</v>
      </c>
      <c r="J28" s="89">
        <f t="shared" si="2"/>
        <v>0</v>
      </c>
    </row>
    <row r="29" spans="1:10" s="2" customFormat="1" ht="12.75" x14ac:dyDescent="0.2">
      <c r="A29" s="16" t="s">
        <v>15</v>
      </c>
      <c r="B29" s="11"/>
      <c r="C29" s="11"/>
      <c r="D29" s="12"/>
      <c r="E29" s="13"/>
      <c r="F29" s="93"/>
      <c r="G29" s="93"/>
      <c r="H29" s="93"/>
      <c r="I29" s="86"/>
      <c r="J29" s="85">
        <f t="shared" si="2"/>
        <v>0</v>
      </c>
    </row>
    <row r="30" spans="1:10" s="2" customFormat="1" ht="12.75" x14ac:dyDescent="0.2">
      <c r="A30" s="16" t="s">
        <v>16</v>
      </c>
      <c r="B30" s="11"/>
      <c r="C30" s="11"/>
      <c r="D30" s="12"/>
      <c r="E30" s="13"/>
      <c r="F30" s="93"/>
      <c r="G30" s="93"/>
      <c r="H30" s="86"/>
      <c r="I30" s="86"/>
      <c r="J30" s="85">
        <f t="shared" si="2"/>
        <v>0</v>
      </c>
    </row>
    <row r="31" spans="1:10" s="2" customFormat="1" ht="12.75" x14ac:dyDescent="0.2">
      <c r="A31" s="16" t="s">
        <v>19</v>
      </c>
      <c r="B31" s="11"/>
      <c r="C31" s="11"/>
      <c r="D31" s="12"/>
      <c r="E31" s="13"/>
      <c r="F31" s="86"/>
      <c r="G31" s="86"/>
      <c r="H31" s="86"/>
      <c r="I31" s="93"/>
      <c r="J31" s="85">
        <f t="shared" si="2"/>
        <v>0</v>
      </c>
    </row>
    <row r="32" spans="1:10" s="2" customFormat="1" ht="13.5" thickBot="1" x14ac:dyDescent="0.25">
      <c r="A32" s="77" t="s">
        <v>17</v>
      </c>
      <c r="B32" s="78"/>
      <c r="C32" s="78"/>
      <c r="D32" s="79"/>
      <c r="E32" s="80"/>
      <c r="F32" s="91">
        <f>SUM(F28:F31)</f>
        <v>0</v>
      </c>
      <c r="G32" s="91">
        <f>SUM(G28:G31)</f>
        <v>0</v>
      </c>
      <c r="H32" s="91">
        <f>SUM(H28:H31)</f>
        <v>0</v>
      </c>
      <c r="I32" s="91">
        <f>SUM(I28:I31)</f>
        <v>0</v>
      </c>
      <c r="J32" s="92">
        <f t="shared" si="2"/>
        <v>0</v>
      </c>
    </row>
    <row r="33" spans="1:10" s="2" customFormat="1" ht="13.5" thickBot="1" x14ac:dyDescent="0.25">
      <c r="A33" s="43"/>
      <c r="B33" s="34"/>
      <c r="C33" s="34"/>
      <c r="D33" s="35"/>
      <c r="E33" s="34"/>
      <c r="F33" s="35"/>
      <c r="G33" s="35"/>
      <c r="H33" s="35"/>
      <c r="I33" s="35"/>
      <c r="J33" s="51"/>
    </row>
    <row r="34" spans="1:10" s="2" customFormat="1" ht="12.75" x14ac:dyDescent="0.2">
      <c r="A34" s="44" t="s">
        <v>45</v>
      </c>
      <c r="B34" s="45"/>
      <c r="C34" s="45"/>
      <c r="D34" s="46"/>
      <c r="E34" s="47"/>
      <c r="F34" s="90">
        <f>F23-F28</f>
        <v>0</v>
      </c>
      <c r="G34" s="90">
        <f>G23-G28</f>
        <v>0</v>
      </c>
      <c r="H34" s="90">
        <f>H23-H28</f>
        <v>0</v>
      </c>
      <c r="I34" s="90">
        <f>I23-I28</f>
        <v>0</v>
      </c>
      <c r="J34" s="63">
        <f>SUM(F34:I34)</f>
        <v>0</v>
      </c>
    </row>
    <row r="35" spans="1:10" s="2" customFormat="1" ht="13.5" thickBot="1" x14ac:dyDescent="0.25">
      <c r="A35" s="38" t="s">
        <v>11</v>
      </c>
      <c r="B35" s="39"/>
      <c r="C35" s="39"/>
      <c r="D35" s="40"/>
      <c r="E35" s="48"/>
      <c r="F35" s="41">
        <f>IF(AND(F34&gt;0,F28&gt;0),F20*F34/F23,0)</f>
        <v>0</v>
      </c>
      <c r="G35" s="41">
        <f>IF(AND(G34&gt;0,G28&gt;0),G20*G34/G23,0)</f>
        <v>0</v>
      </c>
      <c r="H35" s="41">
        <f>IF(AND(H34&gt;0,H28&gt;0),H20*H34/H23,0)</f>
        <v>0</v>
      </c>
      <c r="I35" s="41">
        <f>IF(AND(I34&gt;0,I28&gt;0),I20*I34/I23,0)</f>
        <v>0</v>
      </c>
      <c r="J35" s="76">
        <f>SUM(F35:I35)</f>
        <v>0</v>
      </c>
    </row>
    <row r="36" spans="1:10" s="2" customFormat="1" ht="13.5" thickBot="1" x14ac:dyDescent="0.25">
      <c r="A36" s="115"/>
      <c r="B36" s="34"/>
      <c r="C36" s="34"/>
      <c r="D36" s="35"/>
      <c r="E36" s="36"/>
      <c r="F36" s="37"/>
      <c r="G36" s="37"/>
      <c r="H36" s="37"/>
      <c r="I36" s="37"/>
      <c r="J36" s="116"/>
    </row>
    <row r="37" spans="1:10" s="2" customFormat="1" ht="12.75" x14ac:dyDescent="0.2">
      <c r="A37" s="44" t="s">
        <v>10</v>
      </c>
      <c r="B37" s="45"/>
      <c r="C37" s="45"/>
      <c r="D37" s="46"/>
      <c r="E37" s="47"/>
      <c r="F37" s="81">
        <f>IF(F34&lt;=0,F20,0)</f>
        <v>0</v>
      </c>
      <c r="G37" s="81">
        <f>IF(G34&lt;=0,G20,0)</f>
        <v>0</v>
      </c>
      <c r="H37" s="81">
        <f>IF(H34&lt;=0,H20,0)</f>
        <v>0</v>
      </c>
      <c r="I37" s="81">
        <f>IF(I34&lt;=0,I20,0)</f>
        <v>0</v>
      </c>
      <c r="J37" s="82">
        <f>SUM(F37:I37)</f>
        <v>0</v>
      </c>
    </row>
    <row r="38" spans="1:10" s="2" customFormat="1" ht="12.75" x14ac:dyDescent="0.2">
      <c r="A38" s="16" t="s">
        <v>13</v>
      </c>
      <c r="B38" s="11"/>
      <c r="C38" s="11"/>
      <c r="D38" s="12"/>
      <c r="E38" s="13"/>
      <c r="F38" s="10">
        <f>IF(AND(F34&gt;0,F28&lt;&gt;0),F20,0)</f>
        <v>0</v>
      </c>
      <c r="G38" s="10">
        <f>IF(AND(G34&gt;0,G28&lt;&gt;0),G20,0)</f>
        <v>0</v>
      </c>
      <c r="H38" s="10">
        <f>IF(AND(H34&gt;0,H28&lt;&gt;0),H20,0)</f>
        <v>0</v>
      </c>
      <c r="I38" s="10">
        <f>IF(AND(I34&gt;0,I28&lt;&gt;0),I20,0)</f>
        <v>0</v>
      </c>
      <c r="J38" s="83">
        <f>SUM(F38:I38)</f>
        <v>0</v>
      </c>
    </row>
    <row r="39" spans="1:10" s="2" customFormat="1" ht="12.75" x14ac:dyDescent="0.2">
      <c r="A39" s="16" t="s">
        <v>12</v>
      </c>
      <c r="B39" s="11"/>
      <c r="C39" s="11"/>
      <c r="D39" s="12"/>
      <c r="E39" s="13"/>
      <c r="F39" s="10">
        <f>IF(F28=0,F20,0)</f>
        <v>0</v>
      </c>
      <c r="G39" s="10">
        <f>IF(G28=0,G20,0)</f>
        <v>0</v>
      </c>
      <c r="H39" s="10">
        <f>IF(H28=0,H20,0)</f>
        <v>0</v>
      </c>
      <c r="I39" s="10">
        <f>IF(I28=0,I20,0)</f>
        <v>0</v>
      </c>
      <c r="J39" s="83">
        <f>SUM(F39:I39)</f>
        <v>0</v>
      </c>
    </row>
    <row r="40" spans="1:10" s="2" customFormat="1" ht="12.75" x14ac:dyDescent="0.2">
      <c r="A40" s="16" t="s">
        <v>9</v>
      </c>
      <c r="B40" s="11"/>
      <c r="C40" s="11"/>
      <c r="D40" s="12"/>
      <c r="E40" s="13"/>
      <c r="F40" s="10">
        <f>IF(F28=0,-F20,IF(AND(($J$41-$J$37-$J$38)&lt;0,$J$35&lt;&gt;0),($J$41-$J$37-$J$38)*F35/$J$35,0))</f>
        <v>0</v>
      </c>
      <c r="G40" s="10">
        <f>IF(G28=0,-G20,IF(AND(($J$41-$J$37-$J$38)&lt;0,$J$35&lt;&gt;0),($J$41-$J$37-$J$38)*G35/$J$35,0))</f>
        <v>0</v>
      </c>
      <c r="H40" s="10">
        <f>IF(H28=0,-H20,IF(AND(($J$41-$J$37-$J$38)&lt;0,$J$35&lt;&gt;0),($J$41-$J$37-$J$38)*H35/$J$35,0))</f>
        <v>0</v>
      </c>
      <c r="I40" s="10">
        <f>IF(I28=0,-I20,IF(AND(($J$41-$J$37-$J$38)&lt;0,$J$35&lt;&gt;0),($J$41-$J$37-$J$38)*I35/$J$35,0))</f>
        <v>0</v>
      </c>
      <c r="J40" s="83">
        <f>SUM(F40:I40)</f>
        <v>0</v>
      </c>
    </row>
    <row r="41" spans="1:10" s="2" customFormat="1" ht="13.5" thickBot="1" x14ac:dyDescent="0.25">
      <c r="A41" s="77" t="s">
        <v>4</v>
      </c>
      <c r="B41" s="78"/>
      <c r="C41" s="78"/>
      <c r="D41" s="79"/>
      <c r="E41" s="80"/>
      <c r="F41" s="75">
        <f>SUM(F37:F40)</f>
        <v>0</v>
      </c>
      <c r="G41" s="75">
        <f>SUM(G37:G40)</f>
        <v>0</v>
      </c>
      <c r="H41" s="75">
        <f>SUM(H37:H40)</f>
        <v>0</v>
      </c>
      <c r="I41" s="75">
        <f>SUM(I37:I40)</f>
        <v>0</v>
      </c>
      <c r="J41" s="84">
        <f>IF(J28&lt;&gt;0,IF(J28&lt;J23,ROUND(J20*J28/J23,0),J20),0)</f>
        <v>0</v>
      </c>
    </row>
    <row r="42" spans="1:10" s="2" customFormat="1" ht="13.5" thickBot="1" x14ac:dyDescent="0.25">
      <c r="A42" s="42"/>
      <c r="B42" s="15"/>
      <c r="C42" s="15"/>
      <c r="D42" s="8"/>
      <c r="E42" s="15"/>
      <c r="F42" s="8"/>
      <c r="G42" s="8"/>
      <c r="H42" s="8"/>
      <c r="I42" s="8"/>
      <c r="J42" s="50"/>
    </row>
    <row r="43" spans="1:10" s="20" customFormat="1" ht="12.75" x14ac:dyDescent="0.2">
      <c r="A43" s="21" t="s">
        <v>1</v>
      </c>
      <c r="B43" s="102">
        <v>80</v>
      </c>
      <c r="C43" s="22" t="s">
        <v>5</v>
      </c>
      <c r="D43" s="23"/>
      <c r="E43" s="24"/>
      <c r="F43" s="25">
        <f>ROUND(F41*$B$43/100,0)</f>
        <v>0</v>
      </c>
      <c r="G43" s="25">
        <f>ROUND(G41*$B$43/100,0)</f>
        <v>0</v>
      </c>
      <c r="H43" s="25">
        <f>ROUND(H41*$B$43/100,0)</f>
        <v>0</v>
      </c>
      <c r="I43" s="25">
        <f>ROUND(I41*$B$43/100,0)</f>
        <v>0</v>
      </c>
      <c r="J43" s="26">
        <f>SUM(F43:I43)</f>
        <v>0</v>
      </c>
    </row>
    <row r="44" spans="1:10" s="2" customFormat="1" ht="13.5" thickBot="1" x14ac:dyDescent="0.25">
      <c r="A44" s="33" t="s">
        <v>46</v>
      </c>
      <c r="B44" s="34"/>
      <c r="C44" s="34"/>
      <c r="D44" s="35"/>
      <c r="E44" s="36"/>
      <c r="F44" s="37">
        <f>F20-F41</f>
        <v>0</v>
      </c>
      <c r="G44" s="37">
        <f>G20-G41</f>
        <v>0</v>
      </c>
      <c r="H44" s="37">
        <f>H20-H41</f>
        <v>0</v>
      </c>
      <c r="I44" s="37">
        <f>I20-I41</f>
        <v>0</v>
      </c>
      <c r="J44" s="52">
        <f>SUM(F44:I44)</f>
        <v>0</v>
      </c>
    </row>
    <row r="45" spans="1:10" s="19" customFormat="1" ht="12.75" x14ac:dyDescent="0.2">
      <c r="A45" s="53" t="s">
        <v>3</v>
      </c>
      <c r="B45" s="54"/>
      <c r="C45" s="54"/>
      <c r="D45" s="55"/>
      <c r="E45" s="56"/>
      <c r="F45" s="57">
        <f>SUM(F43:F44)</f>
        <v>0</v>
      </c>
      <c r="G45" s="57">
        <f>SUM(G43:G44)</f>
        <v>0</v>
      </c>
      <c r="H45" s="57">
        <f>SUM(H43:H44)</f>
        <v>0</v>
      </c>
      <c r="I45" s="57">
        <f>SUM(I43:I44)</f>
        <v>0</v>
      </c>
      <c r="J45" s="58">
        <f>SUM(F45:I45)</f>
        <v>0</v>
      </c>
    </row>
    <row r="46" spans="1:10" s="2" customFormat="1" ht="13.5" thickBot="1" x14ac:dyDescent="0.25">
      <c r="A46" s="27"/>
      <c r="B46" s="28"/>
      <c r="C46" s="28"/>
      <c r="D46" s="29"/>
      <c r="E46" s="30"/>
      <c r="F46" s="31" t="s">
        <v>25</v>
      </c>
      <c r="G46" s="31" t="s">
        <v>26</v>
      </c>
      <c r="H46" s="31" t="s">
        <v>27</v>
      </c>
      <c r="I46" s="31" t="s">
        <v>28</v>
      </c>
      <c r="J46" s="32"/>
    </row>
    <row r="47" spans="1:10" s="2" customFormat="1" ht="12.75" x14ac:dyDescent="0.2">
      <c r="D47" s="5"/>
      <c r="F47" s="5"/>
      <c r="G47" s="5"/>
      <c r="H47" s="5"/>
      <c r="I47" s="5"/>
      <c r="J47" s="5"/>
    </row>
    <row r="48" spans="1:10" s="101" customFormat="1" ht="12.75" x14ac:dyDescent="0.2">
      <c r="A48" s="103" t="str">
        <f>"Mutm. Vergütung für nicht besetzte " &amp; IF(J28&gt;J23,ROUND(J28-J23,4) &amp; " ","") &amp; "VZE:"</f>
        <v>Mutm. Vergütung für nicht besetzte VZE:</v>
      </c>
      <c r="B48" s="104"/>
      <c r="C48" s="104"/>
      <c r="D48" s="104"/>
      <c r="E48" s="104"/>
      <c r="F48" s="104" t="str">
        <f>IF(J28&gt;J23,(100-$B$43) &amp; "% von Fr. "&amp; TEXT(ROUND(J20*J28/J23-J41,0),"#'##0"),"")</f>
        <v/>
      </c>
      <c r="G48" s="105"/>
      <c r="H48" s="104"/>
      <c r="I48" s="120" t="s">
        <v>29</v>
      </c>
      <c r="J48" s="106">
        <f>IF(J28&gt;J23,-(J20*J28/J23-J41)*(100-B43)/100,0)</f>
        <v>0</v>
      </c>
    </row>
    <row r="49" spans="1:10" s="99" customFormat="1" ht="12" x14ac:dyDescent="0.2">
      <c r="A49" s="98"/>
      <c r="F49" s="100"/>
      <c r="G49" s="100"/>
      <c r="H49" s="100"/>
      <c r="I49" s="100"/>
      <c r="J49" s="100"/>
    </row>
  </sheetData>
  <sheetProtection algorithmName="SHA-512" hashValue="mRaNpeBozDQIQHbKFYS4Lhy/L08+dGIDAoE2g/LDGHl/JfJurMl+ZFg894D65hdmPpoGBffI1ql6JSVpffwN8Q==" saltValue="ySoR8EvZaAhwvVoqEDKdaM2RVwk+KzvCVbweFFb2pauFFHcaGNUKsSBmYDJijrxgG2WC/rOIh2hPLYf99u781GzfSDFQ0hgBJVmBYiIWy9ytnvP6Zwoe21ADBaSS+2GesRww+k+dbEkVo1EecYXvHAqos+ZrdOQLSPMQ1hGFjvBCUh3FAwu/UqnglspkVImmze9O15dOVd8Fp4OafPK0GjOVHSC8zVfROFBT735cZXM2AI9UOqxxFX1BXDitYzuUyuhvSCdZJFB0VVHkpwdTm4dLX79KOFzbXYfsVowePrcQrfNHC7gNIElJP0LLOHu+3o2cJ1bEnOAIYM6LmlWSCA==" spinCount="100000" sheet="1" selectLockedCells="1"/>
  <mergeCells count="17">
    <mergeCell ref="A7:E7"/>
    <mergeCell ref="B1:F1"/>
    <mergeCell ref="A16:E16"/>
    <mergeCell ref="A17:D17"/>
    <mergeCell ref="A18:D18"/>
    <mergeCell ref="A4:E4"/>
    <mergeCell ref="A5:E5"/>
    <mergeCell ref="A3:E3"/>
    <mergeCell ref="A6:E6"/>
    <mergeCell ref="A19:D19"/>
    <mergeCell ref="A9:D9"/>
    <mergeCell ref="A10:E10"/>
    <mergeCell ref="A11:E11"/>
    <mergeCell ref="A12:E12"/>
    <mergeCell ref="A13:D13"/>
    <mergeCell ref="A15:E15"/>
    <mergeCell ref="A14:E14"/>
  </mergeCells>
  <phoneticPr fontId="0" type="noConversion"/>
  <pageMargins left="0.74803149606299213" right="0.27559055118110237" top="0.47244094488188981" bottom="0.43307086614173229" header="0.51181102362204722" footer="0.31496062992125984"/>
  <pageSetup paperSize="9" scale="90" orientation="portrait" r:id="rId1"/>
  <headerFooter alignWithMargins="0">
    <oddFooter>&amp;C&amp;8 153-60 FO&amp;R&amp;8 06.05.2024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Löhne LP und SL</vt:lpstr>
      <vt:lpstr>'Löhne LP und SL'!Druckbereich</vt:lpstr>
    </vt:vector>
  </TitlesOfParts>
  <Company>DJI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Gemeindeanteil an Lehrer-/Schulleitungsbesoldungen</dc:title>
  <dc:creator>GF</dc:creator>
  <cp:lastModifiedBy>Zolliker Andrea</cp:lastModifiedBy>
  <cp:lastPrinted>2023-05-31T11:10:51Z</cp:lastPrinted>
  <dcterms:created xsi:type="dcterms:W3CDTF">2005-04-14T06:19:56Z</dcterms:created>
  <dcterms:modified xsi:type="dcterms:W3CDTF">2024-05-17T07:20:05Z</dcterms:modified>
</cp:coreProperties>
</file>